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1950341\Downloads\"/>
    </mc:Choice>
  </mc:AlternateContent>
  <bookViews>
    <workbookView xWindow="0" yWindow="0" windowWidth="28800" windowHeight="12210"/>
  </bookViews>
  <sheets>
    <sheet name="30.06.2026" sheetId="1" r:id="rId1"/>
  </sheets>
  <calcPr calcId="162913"/>
  <extLst>
    <ext uri="GoogleSheetsCustomDataVersion2">
      <go:sheetsCustomData xmlns:go="http://customooxmlschemas.google.com/" r:id="rId5" roundtripDataChecksum="nR1UXTATGIeQFS3c6Tg4dwGmohdlZSahrJypr1mx9Tg="/>
    </ext>
  </extLst>
</workbook>
</file>

<file path=xl/calcChain.xml><?xml version="1.0" encoding="utf-8"?>
<calcChain xmlns="http://schemas.openxmlformats.org/spreadsheetml/2006/main">
  <c r="C25" i="1" l="1"/>
  <c r="I24" i="1"/>
  <c r="H24" i="1"/>
  <c r="F24" i="1"/>
  <c r="F25" i="1" s="1"/>
  <c r="E24" i="1"/>
  <c r="D24" i="1"/>
  <c r="C24" i="1"/>
  <c r="B24" i="1"/>
  <c r="J23" i="1"/>
  <c r="G23" i="1"/>
  <c r="D23" i="1"/>
  <c r="J22" i="1"/>
  <c r="G22" i="1"/>
  <c r="D22" i="1"/>
  <c r="J21" i="1"/>
  <c r="G21" i="1"/>
  <c r="D21" i="1"/>
  <c r="J20" i="1"/>
  <c r="J24" i="1" s="1"/>
  <c r="G20" i="1"/>
  <c r="G24" i="1" s="1"/>
  <c r="D20" i="1"/>
  <c r="I19" i="1"/>
  <c r="I25" i="1" s="1"/>
  <c r="F19" i="1"/>
  <c r="C19" i="1"/>
  <c r="H18" i="1"/>
  <c r="J18" i="1" s="1"/>
  <c r="E18" i="1"/>
  <c r="G18" i="1" s="1"/>
  <c r="B18" i="1"/>
  <c r="B19" i="1" s="1"/>
  <c r="B25" i="1" s="1"/>
  <c r="J17" i="1"/>
  <c r="G17" i="1"/>
  <c r="D17" i="1"/>
  <c r="J16" i="1"/>
  <c r="G16" i="1"/>
  <c r="D16" i="1"/>
  <c r="J15" i="1"/>
  <c r="G15" i="1"/>
  <c r="D15" i="1"/>
  <c r="J14" i="1"/>
  <c r="G14" i="1"/>
  <c r="D14" i="1"/>
  <c r="H13" i="1"/>
  <c r="J13" i="1" s="1"/>
  <c r="E13" i="1"/>
  <c r="G13" i="1" s="1"/>
  <c r="D13" i="1"/>
  <c r="J12" i="1"/>
  <c r="G12" i="1"/>
  <c r="D12" i="1"/>
  <c r="I11" i="1"/>
  <c r="J11" i="1" s="1"/>
  <c r="G11" i="1"/>
  <c r="D11" i="1"/>
  <c r="J10" i="1"/>
  <c r="G10" i="1"/>
  <c r="D10" i="1"/>
  <c r="I9" i="1"/>
  <c r="H9" i="1"/>
  <c r="H19" i="1" s="1"/>
  <c r="H25" i="1" s="1"/>
  <c r="E9" i="1"/>
  <c r="E19" i="1" s="1"/>
  <c r="E25" i="1" s="1"/>
  <c r="D9" i="1"/>
  <c r="J8" i="1"/>
  <c r="G8" i="1"/>
  <c r="D8" i="1"/>
  <c r="J7" i="1"/>
  <c r="D7" i="1"/>
  <c r="J6" i="1"/>
  <c r="D6" i="1"/>
  <c r="I5" i="1"/>
  <c r="J5" i="1" s="1"/>
  <c r="G5" i="1"/>
  <c r="D5" i="1"/>
  <c r="I4" i="1"/>
  <c r="J4" i="1" s="1"/>
  <c r="G4" i="1"/>
  <c r="D4" i="1"/>
  <c r="G9" i="1" l="1"/>
  <c r="G19" i="1" s="1"/>
  <c r="G25" i="1" s="1"/>
  <c r="D18" i="1"/>
  <c r="D19" i="1" s="1"/>
  <c r="D25" i="1" s="1"/>
  <c r="J9" i="1"/>
  <c r="J19" i="1" s="1"/>
  <c r="J25" i="1" s="1"/>
</calcChain>
</file>

<file path=xl/sharedStrings.xml><?xml version="1.0" encoding="utf-8"?>
<sst xmlns="http://schemas.openxmlformats.org/spreadsheetml/2006/main" count="55" uniqueCount="48">
  <si>
    <t>Anexo do Acordo de Reparação</t>
  </si>
  <si>
    <t>Valor original do Acordo Judicial</t>
  </si>
  <si>
    <t>Valor Nominal após decisões judiciais - Até 30/06/26</t>
  </si>
  <si>
    <t>Valor Atualizado com rendimentos e correções monetárias após decisões judiciais - Até 30/06/26</t>
  </si>
  <si>
    <t>Observações</t>
  </si>
  <si>
    <t>Obrigação de fazer</t>
  </si>
  <si>
    <t>Obrigação de pagar</t>
  </si>
  <si>
    <t>Total</t>
  </si>
  <si>
    <t>I.1 - Projetos das Comunidades Atingidas</t>
  </si>
  <si>
    <t>*Executado e monitorado pelas Instituições de Justiça, sem ingresso nos cofres do Poder Executivo Estadual.
*Valor atualizado considera cálculos realizados pela Vale no respectivo processo judicial; valor total sujeito a rendimentos em contas judiciais ainda não informados; todo o valor sujeito a Auditoria Financeira a ser realizada.</t>
  </si>
  <si>
    <t>I.2 - Programa de Transferência de Renda</t>
  </si>
  <si>
    <r>
      <rPr>
        <u/>
        <sz val="11"/>
        <color rgb="FF467886"/>
        <rFont val="Arial"/>
      </rPr>
      <t xml:space="preserve">*Executado e monitorado pelas Instituições de Justiça, sem ingresso nos cofres do Poder Executivo Estadual.
*Valor atualizado considera: (i) cálculos realizados pela Vale no respectivo processo judicial, sendo tal valor sujeito a Auditoria Financeira a ser realizada; (ii) rendimentos informados na aba "Transparência" do </t>
    </r>
    <r>
      <rPr>
        <u/>
        <sz val="11"/>
        <color rgb="FF1155CC"/>
        <rFont val="Arial"/>
      </rPr>
      <t>site da FGV-PTR</t>
    </r>
    <r>
      <rPr>
        <u/>
        <sz val="11"/>
        <color rgb="FF467886"/>
        <rFont val="Arial"/>
      </rPr>
      <t xml:space="preserve"> no primeiro dia útil do mês da presente atualização</t>
    </r>
    <r>
      <rPr>
        <sz val="11"/>
        <rFont val="Arial"/>
      </rPr>
      <t>.</t>
    </r>
  </si>
  <si>
    <t>I.3 - Projetos para a Bacia do Paraopeba</t>
  </si>
  <si>
    <r>
      <rPr>
        <u/>
        <sz val="11"/>
        <color rgb="FF000000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
*"Obrigação de pagar - Projetos de reparação socioeconômica para a Bacia do Paraopeba" e "Obrigação de pagar - Projetos rodoviários regionais": o "Valor Nominal após decisões judiciais" considera o valor nominal dos projetos convertidos a partir do parecer emitido pela FGV e pagos pela Vale em juízo.
*"Obrigação de pagar - Projetos de reparação socioeconômica para a Bacia do Paraopeba" e "Obrigação de pagar - Projetos rodoviários regionais": o "Valor Atualizado após decisões judiciais" considera o "Valor Nominal após decisões judiciais" atualizado com correção monetária pela FGV para efeito de cálculo em planilha mensal de gerenciamento de saldos. "Para a Obrigação de pagar - Projetos rodoviários regionais", o valor efetivamente arrecadado com a obrigação de pagar com a correção monetária até a data do pagamento pela Vale e os rendimentos de aplicações financeiras auferidos pelo Poder Executivo Estadual é </t>
    </r>
    <r>
      <rPr>
        <u/>
        <sz val="11"/>
        <color rgb="FF1155CC"/>
        <rFont val="Arial"/>
      </rPr>
      <t>informado aqui</t>
    </r>
    <r>
      <rPr>
        <u/>
        <sz val="11"/>
        <color rgb="FF000000"/>
        <rFont val="Arial"/>
      </rPr>
      <t xml:space="preserve">.
*Obrigação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
 Valores nominais I.3: 2.097.196.741,43 sendo: 
1.860.900.104,44   - Projetos de reparação socioeconômica para a Bacia do Paraopeba - Execução pelos municípios 
236.296.636,99 - Projetos rodoviários regionais - Execução pelo Estado de Minas Gerais diretamente ou por meio de convênio com os municípios
</t>
    </r>
    <r>
      <rPr>
        <b/>
        <u/>
        <sz val="11"/>
        <color rgb="FF000000"/>
        <rFont val="Arial"/>
      </rPr>
      <t xml:space="preserve">
</t>
    </r>
    <r>
      <rPr>
        <b/>
        <sz val="11"/>
        <color theme="1"/>
        <rFont val="Arial"/>
      </rPr>
      <t>Valores atualizados</t>
    </r>
    <r>
      <rPr>
        <sz val="11"/>
        <color theme="1"/>
        <rFont val="Arial"/>
      </rPr>
      <t xml:space="preserve"> I.3:   2.365.842.066,27  sendo: 2.091.039.000,05</t>
    </r>
    <r>
      <rPr>
        <sz val="11"/>
        <color rgb="FF1F1F1F"/>
        <rFont val="Arial"/>
      </rPr>
      <t xml:space="preserve">      - Projetos de reparação socioeconômica para a Bacia do Paraopeba - Execução pelos municípios 274.803.066,22      - Projetos rodoviários regionais - Execução pelo Estado de Minas Gerais diretamente ou  por meio de convênio com os municípios</t>
    </r>
  </si>
  <si>
    <t>I.4 - Projetos para Brumadinho</t>
  </si>
  <si>
    <r>
      <rPr>
        <u/>
        <sz val="11"/>
        <rFont val="Arial"/>
      </rPr>
      <t xml:space="preserve">*Para mais detalhes sobre as decisões judiciais que autorizaram a conversão e os respectivos projetos </t>
    </r>
    <r>
      <rPr>
        <u/>
        <sz val="11"/>
        <rFont val="Arial"/>
      </rPr>
      <t>clique aqui</t>
    </r>
    <r>
      <rPr>
        <u/>
        <sz val="11"/>
        <rFont val="Arial"/>
      </rPr>
      <t xml:space="preserve">.
*Obrigação de pagar - Projetos de reparação socioeconômica para Brumadinho: o "Valor Nominal após decisões judiciais" considera o valor nominal dos projetos convertidos a partir do parecer emitido pela FGV e pagos pela Vale em juízo.
*Obrigação de pagar - Projetos de reparação socioeconômica para Brumadinho: o "Valor Atualizado após decisões judiciais" considera o "Valor Nominal após decisões judiciais" atualizado com correção monetária pela FGV para efeito de cálculo em planilha mensal de gerenciamento de saldos. 
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
</t>
    </r>
    <r>
      <rPr>
        <b/>
        <sz val="11"/>
        <rFont val="Arial"/>
      </rPr>
      <t>Valores nominais</t>
    </r>
    <r>
      <rPr>
        <sz val="11"/>
        <rFont val="Arial"/>
      </rPr>
      <t xml:space="preserve"> I.4:  1.023.218.920,29  sendo:
  903.218.920,29 Projetos de reparação socioeconômica para Brumadinho - Execução pelo município
120.000.000,00 - Projetos rodoviários regionais - Execução pelo Estado de Minas Gerais diretamente
</t>
    </r>
    <r>
      <rPr>
        <b/>
        <sz val="11"/>
        <rFont val="Arial"/>
      </rPr>
      <t>Valores atualizados</t>
    </r>
    <r>
      <rPr>
        <sz val="11"/>
        <rFont val="Arial"/>
      </rPr>
      <t xml:space="preserve"> I.4: </t>
    </r>
    <r>
      <rPr>
        <sz val="11"/>
        <rFont val="Arial"/>
      </rPr>
      <t xml:space="preserve"> 1.147.767.278,80</t>
    </r>
    <r>
      <rPr>
        <sz val="11"/>
        <rFont val="Arial"/>
      </rPr>
      <t xml:space="preserve">, sendo:
 </t>
    </r>
    <r>
      <rPr>
        <sz val="11"/>
        <rFont val="Arial"/>
      </rPr>
      <t>1.020.246.020,94</t>
    </r>
    <r>
      <rPr>
        <sz val="11"/>
        <rFont val="Arial"/>
      </rPr>
      <t xml:space="preserve"> - Projetos de reparação socioeconômica para Brumadinho - Execução pelo município
 127.521.257,86         - Projetos rodoviários regionais - Execução pelo Estado de Minas Gerais diretamente</t>
    </r>
  </si>
  <si>
    <t>II.1 - Recuperação socioambiental*</t>
  </si>
  <si>
    <r>
      <rPr>
        <sz val="11"/>
        <color theme="1"/>
        <rFont val="Arial"/>
      </rPr>
      <t xml:space="preserve">*Valor estimado, mas não representa teto, cabendo à Vale a realização de ações e gastos que garantam a recuperação do meio ambiente verificada por meio do alcance de indicadores de qualidade ambiental iguais ou melhores que os anteriores ao Rompimento.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</si>
  <si>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II.2 - Compensação socioambiental*</t>
  </si>
  <si>
    <r>
      <rPr>
        <u/>
        <sz val="11"/>
        <color rgb="FF000000"/>
        <rFont val="Arial"/>
      </rPr>
      <t xml:space="preserve">*Foi homologado judicialmente pedido dos Compromitentes, em comum acordo com a Vale, de conversão de obrigação de fazer em pagar, no valor nominal de R$1,417 bilhão, referente ao projeto "Saneamento Básico na Bacia do Paraopeba". Para acesso à decisão judicial,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 O valor de "Obrigação de pagar" atualizado considera a primeira parcela de R$ 211.773.067,20 (R$ 170.000.000,00 nominal + correção monetária calculada pela Vale), a segunda parcela de R$ 503.338.675,12 (R$ 400.000.000,00 nominal + correção monetária calculada pela Vale) e a terceira parcela de R$ 526.057.127,69 (R$ 400.000.000,00 nominal + correção monetária calculada pela Vale) pagas pela empresa somada ao saldo de valor nominal de R$ 447 milhões a ser corrigido a cada pagamento conforme cronograma pactuado e sujeito à análise da Auditoria Financeira. Os recursos não ingressarão nos cofres do Poder Executivo Estadual, serão recebidos pelo Banco de Desenvolvimento de Minas Gerais - BDMG e repassados aos municípios conforme edital publicado em 30/10/2024,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>. Adicionalmente, vale informar que, também em 31/10/2024, o juízo da 2ª Vara da Fazenda Pública e Autarquias da Comarca de Belo Horizonte expediu dois alvarás, referentes às duas parcelas da conversão, levantando o recurso para disponibilização ao BDMG.
*O valor de "Obrigação de fazer" considera o valor nominal total do anexo, deduzido o valor nominal pago pela Vale em cumprimento à obrigação de pagar;  o "Valor Atualizado após decisões judiciais" para a "Obrigação de fazer" considera o "Valor Nominal após decisões judiciais" atualizado com correção monetária calculada pela Auditoria Socioambiental - AECOM para efeito de cálculo em planilha mensal de gerenciamento de saldos.</t>
    </r>
  </si>
  <si>
    <t>II.3 - Segurança Hídrica</t>
  </si>
  <si>
    <t>*"Valor Atualizado" considera o valor com correção monetária e rendimentos judiciais pago ao Estado de Minas Gerias (sujeito a Auditoria Financeira a ser realizada) somado ao rendimento de aplicações financeiras estaduais.</t>
  </si>
  <si>
    <t>III - Mobilidade</t>
  </si>
  <si>
    <t>*"Valor Atualizado" considera o valor com correção monetária e rendimentos judiciais pago ao Estado de Minas Gerias (sujeito a Auditoria Financeira a ser realizada) somado ao rendimento de aplicações financeiras estaduais e à projeção de recebimento das parcelas restantes no mesmo valor pago pela Vale da última parcela.</t>
  </si>
  <si>
    <t>IV - Fortalecimento do Serviço Público</t>
  </si>
  <si>
    <t>4.4.9 - Biofábrica/FUNED</t>
  </si>
  <si>
    <t>*Valor atualizado considera o dado de "Acordo Atualizado" informado pela FGV nos produtos entregues em no mês de referência, deduzido o valor da conversão da Cláusula 4.4.9.2.</t>
  </si>
  <si>
    <t>4.4.9.2 - FUNED - Conversão</t>
  </si>
  <si>
    <t>*Este valor se refere a conversão de obrigação de fazer da Vale S.A para obrigação de pagar. no âmbito da Cláusula 4.4.9.2, para composição de recursos para implementação da iniciativa "Construção e manutenção de um Novo Complexo de Saúde e operação de serviços não assistenciais/laboratoriais", autorizada pela decisão judicial ID 10590759991, de 19/12/2025. 
**"Valor Atualizado" considera o valor com correção monetária e rendimentos judiciais pago ao Estado de Minas Gerias (sujeito a Auditoria Financeira a ser realizada) somado ao rendimento de aplicações financeiras estaduais.</t>
  </si>
  <si>
    <t>4.4.10 - Ressarcimentos de Despesas Públicas</t>
  </si>
  <si>
    <t>*"Valor Atualizado" considera o valor com correção monetária e rendimentos judiciais pago ao Estado de Minas Gerias (sujeito a Auditoria Financeira a ser realizada) somado ao rendimento de aplicações financeiras estaduais</t>
  </si>
  <si>
    <t>4.4.10 - Ressarcimentos de Despesas Públicas - Reaplicação</t>
  </si>
  <si>
    <t>*"Valor Atualizado" considera o valor nominal reaplicado para o objeto da "Duplicação da Estrada que liga Brumadinho à BR-381, em Betim" somado ao rendimento de aplicações financeiras estaduais</t>
  </si>
  <si>
    <t>4.4.11 - Estruturas de Apoio*</t>
  </si>
  <si>
    <r>
      <rPr>
        <sz val="11"/>
        <color theme="1"/>
        <rFont val="Arial"/>
      </rPr>
      <t xml:space="preserve">*A efetivação da obrigação de pagar referente às estruturas de apoio, seu pagamento pela Vale e execução pelo Poder Executivo Estadual aguardam eventual deliberação dos Compromitentes e decisão judicial.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disponível, até a obtenção de rotina de atualizações junto à Auditoria Financeira.</t>
    </r>
  </si>
  <si>
    <t>4.4.12 - TAC Bombeiro e TAC Defesa Civil</t>
  </si>
  <si>
    <t>*Valor atualizado considera o dado de "Acordo Atualizado" informado pela FGV nos produtos entregues em no mês de referência.</t>
  </si>
  <si>
    <t>SUBTOTAL Valores previstos no Acordo a executar</t>
  </si>
  <si>
    <t>PAGO Pré-Acordo - Antecipação COVID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</si>
  <si>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</si>
  <si>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Despesas com reparação pré-Acordo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</si>
  <si>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</si>
  <si>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Auxílio Emergencial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</si>
  <si>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</si>
  <si>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Ressarcimento ao Estado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</si>
  <si>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</si>
  <si>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SUBTOTAL Valores executados a partir de recebimentos antes do Acordo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</si>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</sst>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"/>
    <numFmt numFmtId="165" formatCode="[$R$ -416]#,##0.00"/>
  </numFmts>
  <fonts count="25">
    <font>
      <sz val="11"/>
      <color theme="1"/>
      <name val="Aptos narrow"/>
      <scheme val="minor"/>
    </font>
    <font>
      <sz val="9"/>
      <color theme="1"/>
      <name val="Arial"/>
    </font>
    <font>
      <sz val="11"/>
      <color theme="1"/>
      <name val="Arial"/>
    </font>
    <font>
      <b/>
      <sz val="11"/>
      <color rgb="FF156082"/>
      <name val="Arial"/>
    </font>
    <font>
      <sz val="11"/>
      <name val="Aptos narrow"/>
    </font>
    <font>
      <b/>
      <sz val="11"/>
      <color rgb="FFFFFFFF"/>
      <name val="Arial"/>
    </font>
    <font>
      <sz val="11"/>
      <color theme="1"/>
      <name val="Arial"/>
    </font>
    <font>
      <b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u/>
      <sz val="11"/>
      <color theme="1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i/>
      <sz val="11"/>
      <color theme="1"/>
      <name val="Arial"/>
    </font>
    <font>
      <sz val="11"/>
      <color rgb="FF000000"/>
      <name val="Arial"/>
    </font>
    <font>
      <u/>
      <sz val="11"/>
      <color rgb="FF467886"/>
      <name val="Arial"/>
    </font>
    <font>
      <u/>
      <sz val="11"/>
      <color rgb="FF1155CC"/>
      <name val="Arial"/>
    </font>
    <font>
      <sz val="11"/>
      <name val="Arial"/>
    </font>
    <font>
      <u/>
      <sz val="11"/>
      <color rgb="FF000000"/>
      <name val="Arial"/>
    </font>
    <font>
      <b/>
      <u/>
      <sz val="11"/>
      <color rgb="FF000000"/>
      <name val="Arial"/>
    </font>
    <font>
      <sz val="11"/>
      <color rgb="FF1F1F1F"/>
      <name val="Arial"/>
    </font>
    <font>
      <u/>
      <sz val="11"/>
      <name val="Arial"/>
    </font>
    <font>
      <b/>
      <sz val="1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95D7B"/>
        <bgColor rgb="FF495D7B"/>
      </patternFill>
    </fill>
    <fill>
      <patternFill patternType="solid">
        <fgColor rgb="FFD46C7B"/>
        <bgColor rgb="FFD46C7B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164" fontId="6" fillId="6" borderId="7" xfId="0" applyNumberFormat="1" applyFont="1" applyFill="1" applyBorder="1" applyAlignment="1">
      <alignment vertical="center"/>
    </xf>
    <xf numFmtId="164" fontId="7" fillId="6" borderId="7" xfId="0" applyNumberFormat="1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6" fillId="2" borderId="9" xfId="0" applyNumberFormat="1" applyFont="1" applyFill="1" applyBorder="1" applyAlignment="1">
      <alignment vertical="center"/>
    </xf>
    <xf numFmtId="164" fontId="11" fillId="0" borderId="9" xfId="0" applyNumberFormat="1" applyFont="1" applyBorder="1" applyAlignment="1">
      <alignment vertical="center" wrapText="1"/>
    </xf>
    <xf numFmtId="165" fontId="12" fillId="0" borderId="9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4" fontId="13" fillId="0" borderId="9" xfId="0" applyNumberFormat="1" applyFont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4" fontId="5" fillId="4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4" fontId="16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left" vertical="top" wrapText="1"/>
    </xf>
    <xf numFmtId="0" fontId="8" fillId="0" borderId="8" xfId="0" applyNumberFormat="1" applyFont="1" applyBorder="1" applyAlignment="1">
      <alignment wrapText="1"/>
    </xf>
    <xf numFmtId="0" fontId="9" fillId="0" borderId="9" xfId="0" applyNumberFormat="1" applyFont="1" applyBorder="1" applyAlignment="1">
      <alignment horizontal="left" vertical="center" wrapText="1"/>
    </xf>
    <xf numFmtId="0" fontId="10" fillId="0" borderId="9" xfId="0" applyNumberFormat="1" applyFont="1" applyBorder="1" applyAlignment="1">
      <alignment vertical="center" wrapText="1"/>
    </xf>
    <xf numFmtId="0" fontId="11" fillId="0" borderId="9" xfId="0" applyNumberFormat="1" applyFont="1" applyBorder="1" applyAlignment="1">
      <alignment vertical="center" wrapText="1"/>
    </xf>
    <xf numFmtId="0" fontId="6" fillId="0" borderId="9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30.06.2026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4:K26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30.06.202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3.bcb.gov.br/CALCIDADAO/publico/corrigirPorIndice.do?method=corrigirPorIndice" TargetMode="External"/><Relationship Id="rId3" Type="http://schemas.openxmlformats.org/officeDocument/2006/relationships/hyperlink" Target="https://www.mg.gov.br/pro-brumadinho/pagina/reparacao-brumadinho-fortalecimento-dos-servicos-publicos-em-brumadinho" TargetMode="External"/><Relationship Id="rId7" Type="http://schemas.openxmlformats.org/officeDocument/2006/relationships/hyperlink" Target="https://www3.bcb.gov.br/CALCIDADAO/publico/corrigirPorIndice.do?method=corrigirPorIndice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www.mg.gov.br/pro-brumadinho/pagina/reparacao-brumadinho-obrigacoes-de-pagar-da-vale-ao-estado" TargetMode="External"/><Relationship Id="rId1" Type="http://schemas.openxmlformats.org/officeDocument/2006/relationships/hyperlink" Target="https://ptr.fgv.br/transparencia" TargetMode="External"/><Relationship Id="rId6" Type="http://schemas.openxmlformats.org/officeDocument/2006/relationships/hyperlink" Target="https://www3.bcb.gov.br/CALCIDADAO/publico/corrigirPorIndice.do?method=corrigirPorIndic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g.gov.br/system/files/media/documento_detalhado/2024-07/decisao_conversao_saneamento.pdf" TargetMode="External"/><Relationship Id="rId10" Type="http://schemas.openxmlformats.org/officeDocument/2006/relationships/hyperlink" Target="https://www3.bcb.gov.br/CALCIDADAO/publico/corrigirPorIndice.do?method=corrigirPorIndice" TargetMode="External"/><Relationship Id="rId4" Type="http://schemas.openxmlformats.org/officeDocument/2006/relationships/hyperlink" Target="https://www3.bcb.gov.br/CALCIDADAO/publico/corrigirPorIndice.do?method=corrigirPorIndice" TargetMode="External"/><Relationship Id="rId9" Type="http://schemas.openxmlformats.org/officeDocument/2006/relationships/hyperlink" Target="https://www3.bcb.gov.br/CALCIDADAO/publico/corrigirPorIndice.do?method=corrigirPorInd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0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4" activeCellId="1" sqref="K11 K14"/>
    </sheetView>
  </sheetViews>
  <sheetFormatPr defaultColWidth="12.625" defaultRowHeight="15" customHeight="1"/>
  <cols>
    <col min="1" max="1" width="44.75" customWidth="1"/>
    <col min="2" max="10" width="29.5" customWidth="1"/>
    <col min="11" max="11" width="58.625" customWidth="1"/>
    <col min="12" max="22" width="44.875" customWidth="1"/>
  </cols>
  <sheetData>
    <row r="1" spans="1:22" ht="14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4.5" customHeight="1">
      <c r="A2" s="37" t="s">
        <v>0</v>
      </c>
      <c r="B2" s="39" t="s">
        <v>1</v>
      </c>
      <c r="C2" s="40"/>
      <c r="D2" s="41"/>
      <c r="E2" s="39" t="s">
        <v>2</v>
      </c>
      <c r="F2" s="40"/>
      <c r="G2" s="41"/>
      <c r="H2" s="42" t="s">
        <v>3</v>
      </c>
      <c r="I2" s="40"/>
      <c r="J2" s="41"/>
      <c r="K2" s="4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8.5" customHeight="1">
      <c r="A3" s="38"/>
      <c r="B3" s="3" t="s">
        <v>5</v>
      </c>
      <c r="C3" s="4" t="s">
        <v>6</v>
      </c>
      <c r="D3" s="5" t="s">
        <v>7</v>
      </c>
      <c r="E3" s="3" t="s">
        <v>5</v>
      </c>
      <c r="F3" s="4" t="s">
        <v>6</v>
      </c>
      <c r="G3" s="5" t="s">
        <v>7</v>
      </c>
      <c r="H3" s="3" t="s">
        <v>5</v>
      </c>
      <c r="I3" s="4" t="s">
        <v>6</v>
      </c>
      <c r="J3" s="5" t="s">
        <v>7</v>
      </c>
      <c r="K3" s="38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85.5">
      <c r="A4" s="6" t="s">
        <v>8</v>
      </c>
      <c r="B4" s="7">
        <v>0</v>
      </c>
      <c r="C4" s="7">
        <v>3000000000</v>
      </c>
      <c r="D4" s="7">
        <f t="shared" ref="D4:D18" si="0">SUM(B4:C4)</f>
        <v>3000000000</v>
      </c>
      <c r="E4" s="8">
        <v>0</v>
      </c>
      <c r="F4" s="9">
        <v>3000000000</v>
      </c>
      <c r="G4" s="7">
        <f t="shared" ref="G4:G5" si="1">SUM(E4:F4)</f>
        <v>3000000000</v>
      </c>
      <c r="H4" s="10"/>
      <c r="I4" s="9">
        <f>1766210022.45+1693108143.42</f>
        <v>3459318165.8699999</v>
      </c>
      <c r="J4" s="9">
        <f t="shared" ref="J4:J18" si="2">SUM(H4:I4)</f>
        <v>3459318165.8699999</v>
      </c>
      <c r="K4" s="44" t="s">
        <v>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00.5">
      <c r="A5" s="12" t="s">
        <v>10</v>
      </c>
      <c r="B5" s="13">
        <v>0</v>
      </c>
      <c r="C5" s="13">
        <v>4400000000</v>
      </c>
      <c r="D5" s="13">
        <f t="shared" si="0"/>
        <v>4400000000</v>
      </c>
      <c r="E5" s="14">
        <v>0</v>
      </c>
      <c r="F5" s="15">
        <v>4400000000</v>
      </c>
      <c r="G5" s="15">
        <f t="shared" si="1"/>
        <v>4400000000</v>
      </c>
      <c r="H5" s="15">
        <v>0</v>
      </c>
      <c r="I5" s="15">
        <f>2000000000+282312603.74+2325834136.37+8387.5+1296681170.92</f>
        <v>5904836298.5299997</v>
      </c>
      <c r="J5" s="15">
        <f t="shared" si="2"/>
        <v>5904836298.5299997</v>
      </c>
      <c r="K5" s="45" t="s">
        <v>11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409.5">
      <c r="A6" s="12" t="s">
        <v>12</v>
      </c>
      <c r="B6" s="16">
        <v>2375000000</v>
      </c>
      <c r="C6" s="16">
        <v>125000000</v>
      </c>
      <c r="D6" s="16">
        <f t="shared" si="0"/>
        <v>2500000000</v>
      </c>
      <c r="E6" s="17">
        <v>402803258.56999999</v>
      </c>
      <c r="F6" s="17">
        <v>2097196741.4300001</v>
      </c>
      <c r="G6" s="17">
        <v>2500000000</v>
      </c>
      <c r="H6" s="18">
        <v>1056353269.21</v>
      </c>
      <c r="I6" s="18">
        <v>2365842066.27</v>
      </c>
      <c r="J6" s="19">
        <f t="shared" si="2"/>
        <v>3422195335.48</v>
      </c>
      <c r="K6" s="46" t="s">
        <v>13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409.5">
      <c r="A7" s="12" t="s">
        <v>14</v>
      </c>
      <c r="B7" s="16">
        <v>1500000000</v>
      </c>
      <c r="C7" s="13">
        <v>0</v>
      </c>
      <c r="D7" s="13">
        <f t="shared" si="0"/>
        <v>1500000000</v>
      </c>
      <c r="E7" s="17">
        <v>476781079.70999998</v>
      </c>
      <c r="F7" s="17">
        <v>1023218920.29</v>
      </c>
      <c r="G7" s="21">
        <v>1500000000</v>
      </c>
      <c r="H7" s="17">
        <v>905549922.48000002</v>
      </c>
      <c r="I7" s="17">
        <v>1147767278.8</v>
      </c>
      <c r="J7" s="17">
        <f t="shared" si="2"/>
        <v>2053317201.28</v>
      </c>
      <c r="K7" s="47" t="s">
        <v>15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114">
      <c r="A8" s="12" t="s">
        <v>16</v>
      </c>
      <c r="B8" s="13">
        <v>5000000000</v>
      </c>
      <c r="C8" s="13">
        <v>0</v>
      </c>
      <c r="D8" s="13">
        <f t="shared" si="0"/>
        <v>5000000000</v>
      </c>
      <c r="E8" s="13">
        <v>5000000000</v>
      </c>
      <c r="F8" s="13">
        <v>0</v>
      </c>
      <c r="G8" s="13">
        <f t="shared" ref="G8:G18" si="3">SUM(E8:F8)</f>
        <v>5000000000</v>
      </c>
      <c r="H8" s="13">
        <v>6731732500</v>
      </c>
      <c r="I8" s="13">
        <v>0</v>
      </c>
      <c r="J8" s="13">
        <f t="shared" si="2"/>
        <v>6731732500</v>
      </c>
      <c r="K8" s="48" t="s">
        <v>17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399">
      <c r="A9" s="12" t="s">
        <v>18</v>
      </c>
      <c r="B9" s="13">
        <v>1550000000</v>
      </c>
      <c r="C9" s="13">
        <v>0</v>
      </c>
      <c r="D9" s="13">
        <f t="shared" si="0"/>
        <v>1550000000</v>
      </c>
      <c r="E9" s="13">
        <f>1550000000-1417001073</f>
        <v>132998927</v>
      </c>
      <c r="F9" s="13">
        <v>1417001073</v>
      </c>
      <c r="G9" s="13">
        <f t="shared" si="3"/>
        <v>1550000000</v>
      </c>
      <c r="H9" s="13">
        <f>176542964.69+5529719.25</f>
        <v>182072683.94</v>
      </c>
      <c r="I9" s="13">
        <f>(1417001073-170000000-400000000-400000000)+211773067.2+503338675.12+526057127.69</f>
        <v>1688169943.0100002</v>
      </c>
      <c r="J9" s="13">
        <f t="shared" si="2"/>
        <v>1870242626.9500003</v>
      </c>
      <c r="K9" s="2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57">
      <c r="A10" s="12" t="s">
        <v>20</v>
      </c>
      <c r="B10" s="13">
        <v>0</v>
      </c>
      <c r="C10" s="13">
        <v>2050000000</v>
      </c>
      <c r="D10" s="13">
        <f t="shared" si="0"/>
        <v>2050000000</v>
      </c>
      <c r="E10" s="13">
        <v>0</v>
      </c>
      <c r="F10" s="13">
        <v>2050000000</v>
      </c>
      <c r="G10" s="13">
        <f t="shared" si="3"/>
        <v>2050000000</v>
      </c>
      <c r="H10" s="13">
        <v>0</v>
      </c>
      <c r="I10" s="13">
        <v>3690327179.25</v>
      </c>
      <c r="J10" s="13">
        <f t="shared" si="2"/>
        <v>3690327179.25</v>
      </c>
      <c r="K10" s="24" t="s">
        <v>21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43.25" customHeight="1">
      <c r="A11" s="12" t="s">
        <v>22</v>
      </c>
      <c r="B11" s="13">
        <v>0</v>
      </c>
      <c r="C11" s="13">
        <v>4950000000</v>
      </c>
      <c r="D11" s="13">
        <f t="shared" si="0"/>
        <v>4950000000</v>
      </c>
      <c r="E11" s="13">
        <v>0</v>
      </c>
      <c r="F11" s="13">
        <v>4950000000</v>
      </c>
      <c r="G11" s="13">
        <f t="shared" si="3"/>
        <v>4950000000</v>
      </c>
      <c r="H11" s="13">
        <v>0</v>
      </c>
      <c r="I11" s="13">
        <f>5931531797.71+(2*556883401.63)</f>
        <v>7045298600.9700003</v>
      </c>
      <c r="J11" s="13">
        <f t="shared" si="2"/>
        <v>7045298600.9700003</v>
      </c>
      <c r="K11" s="49" t="s">
        <v>23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57">
      <c r="A12" s="12" t="s">
        <v>24</v>
      </c>
      <c r="B12" s="13">
        <v>0</v>
      </c>
      <c r="C12" s="13">
        <v>3650000000</v>
      </c>
      <c r="D12" s="13">
        <f t="shared" si="0"/>
        <v>3650000000</v>
      </c>
      <c r="E12" s="13">
        <v>0</v>
      </c>
      <c r="F12" s="13">
        <v>3650000000</v>
      </c>
      <c r="G12" s="13">
        <f t="shared" si="3"/>
        <v>3650000000</v>
      </c>
      <c r="H12" s="13">
        <v>0</v>
      </c>
      <c r="I12" s="13">
        <v>4993831068.3900003</v>
      </c>
      <c r="J12" s="13">
        <f t="shared" si="2"/>
        <v>4993831068.3900003</v>
      </c>
      <c r="K12" s="24" t="s">
        <v>21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42.75">
      <c r="A13" s="12" t="s">
        <v>25</v>
      </c>
      <c r="B13" s="13">
        <v>135000000</v>
      </c>
      <c r="C13" s="13">
        <v>0</v>
      </c>
      <c r="D13" s="13">
        <f t="shared" si="0"/>
        <v>135000000</v>
      </c>
      <c r="E13" s="13">
        <f>135000000-67000000</f>
        <v>68000000</v>
      </c>
      <c r="F13" s="13">
        <v>0</v>
      </c>
      <c r="G13" s="13">
        <f t="shared" si="3"/>
        <v>68000000</v>
      </c>
      <c r="H13" s="13">
        <f>184798548.116404-67000000</f>
        <v>117798548.116404</v>
      </c>
      <c r="I13" s="13">
        <v>0</v>
      </c>
      <c r="J13" s="13">
        <f t="shared" si="2"/>
        <v>117798548.116404</v>
      </c>
      <c r="K13" s="24" t="s">
        <v>26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6.75">
      <c r="A14" s="12" t="s">
        <v>27</v>
      </c>
      <c r="B14" s="13"/>
      <c r="C14" s="13">
        <v>0</v>
      </c>
      <c r="D14" s="13">
        <f t="shared" si="0"/>
        <v>0</v>
      </c>
      <c r="E14" s="13">
        <v>67000000</v>
      </c>
      <c r="F14" s="13">
        <v>0</v>
      </c>
      <c r="G14" s="13">
        <f t="shared" si="3"/>
        <v>67000000</v>
      </c>
      <c r="H14" s="13">
        <v>0</v>
      </c>
      <c r="I14" s="13">
        <v>72189961.519999996</v>
      </c>
      <c r="J14" s="13">
        <f t="shared" si="2"/>
        <v>72189961.519999996</v>
      </c>
      <c r="K14" s="49" t="s">
        <v>28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57">
      <c r="A15" s="12" t="s">
        <v>29</v>
      </c>
      <c r="B15" s="13">
        <v>0</v>
      </c>
      <c r="C15" s="13">
        <v>310000000</v>
      </c>
      <c r="D15" s="13">
        <f t="shared" si="0"/>
        <v>310000000</v>
      </c>
      <c r="E15" s="13">
        <v>0</v>
      </c>
      <c r="F15" s="13">
        <v>110000000</v>
      </c>
      <c r="G15" s="13">
        <f t="shared" si="3"/>
        <v>110000000</v>
      </c>
      <c r="H15" s="13">
        <v>0</v>
      </c>
      <c r="I15" s="13">
        <v>297503982.16000003</v>
      </c>
      <c r="J15" s="13">
        <f t="shared" si="2"/>
        <v>297503982.16000003</v>
      </c>
      <c r="K15" s="24" t="s">
        <v>30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42.75">
      <c r="A16" s="25" t="s">
        <v>31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200000000</v>
      </c>
      <c r="G16" s="13">
        <f t="shared" si="3"/>
        <v>200000000</v>
      </c>
      <c r="H16" s="13">
        <v>0</v>
      </c>
      <c r="I16" s="13">
        <v>241796928.74000001</v>
      </c>
      <c r="J16" s="13">
        <f t="shared" si="2"/>
        <v>241796928.74000001</v>
      </c>
      <c r="K16" s="24" t="s">
        <v>32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28.25">
      <c r="A17" s="12" t="s">
        <v>33</v>
      </c>
      <c r="B17" s="13">
        <v>600000000</v>
      </c>
      <c r="C17" s="13">
        <v>100000000</v>
      </c>
      <c r="D17" s="13">
        <f t="shared" si="0"/>
        <v>700000000</v>
      </c>
      <c r="E17" s="13">
        <v>600000000</v>
      </c>
      <c r="F17" s="13">
        <v>100000000</v>
      </c>
      <c r="G17" s="13">
        <f t="shared" si="3"/>
        <v>700000000</v>
      </c>
      <c r="H17" s="13">
        <v>807807900</v>
      </c>
      <c r="I17" s="13">
        <v>134634650</v>
      </c>
      <c r="J17" s="13">
        <f t="shared" si="2"/>
        <v>942442550</v>
      </c>
      <c r="K17" s="48" t="s">
        <v>34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8.5">
      <c r="A18" s="12" t="s">
        <v>35</v>
      </c>
      <c r="B18" s="13">
        <f>71040828+96619306</f>
        <v>167660134</v>
      </c>
      <c r="C18" s="13">
        <v>0</v>
      </c>
      <c r="D18" s="13">
        <f t="shared" si="0"/>
        <v>167660134</v>
      </c>
      <c r="E18" s="13">
        <f>71040828+96619306</f>
        <v>167660134</v>
      </c>
      <c r="F18" s="13">
        <v>0</v>
      </c>
      <c r="G18" s="13">
        <f t="shared" si="3"/>
        <v>167660134</v>
      </c>
      <c r="H18" s="13">
        <f>97245102.6532544+132261005.325978</f>
        <v>229506107.9792324</v>
      </c>
      <c r="I18" s="13">
        <v>0</v>
      </c>
      <c r="J18" s="13">
        <f t="shared" si="2"/>
        <v>229506107.9792324</v>
      </c>
      <c r="K18" s="24" t="s">
        <v>36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>
      <c r="A19" s="26" t="s">
        <v>37</v>
      </c>
      <c r="B19" s="27">
        <f t="shared" ref="B19:J19" si="4">SUM(B4:B18)</f>
        <v>11327660134</v>
      </c>
      <c r="C19" s="27">
        <f t="shared" si="4"/>
        <v>18585000000</v>
      </c>
      <c r="D19" s="27">
        <f t="shared" si="4"/>
        <v>29912660134</v>
      </c>
      <c r="E19" s="27">
        <f t="shared" si="4"/>
        <v>6915243399.2799997</v>
      </c>
      <c r="F19" s="27">
        <f t="shared" si="4"/>
        <v>22997416734.720001</v>
      </c>
      <c r="G19" s="27">
        <f t="shared" si="4"/>
        <v>29912660134</v>
      </c>
      <c r="H19" s="27">
        <f t="shared" si="4"/>
        <v>10030820931.725637</v>
      </c>
      <c r="I19" s="27">
        <f t="shared" si="4"/>
        <v>31041516123.510002</v>
      </c>
      <c r="J19" s="27">
        <f t="shared" si="4"/>
        <v>41072337055.235634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57">
      <c r="A20" s="12" t="s">
        <v>38</v>
      </c>
      <c r="B20" s="13">
        <v>0</v>
      </c>
      <c r="C20" s="13">
        <v>1500000000</v>
      </c>
      <c r="D20" s="13">
        <f t="shared" ref="D20:D23" si="5">SUM(B20:C20)</f>
        <v>1500000000</v>
      </c>
      <c r="E20" s="13">
        <v>0</v>
      </c>
      <c r="F20" s="13">
        <v>1500000000</v>
      </c>
      <c r="G20" s="13">
        <f t="shared" ref="G20:G23" si="6">SUM(E20:F20)</f>
        <v>1500000000</v>
      </c>
      <c r="H20" s="13">
        <v>0</v>
      </c>
      <c r="I20" s="13">
        <v>2019519750</v>
      </c>
      <c r="J20" s="13">
        <f t="shared" ref="J20:J23" si="7">SUM(H20:I20)</f>
        <v>2019519750</v>
      </c>
      <c r="K20" s="22" t="s">
        <v>39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57">
      <c r="A21" s="25" t="s">
        <v>40</v>
      </c>
      <c r="B21" s="13">
        <v>4392583672</v>
      </c>
      <c r="C21" s="13">
        <v>0</v>
      </c>
      <c r="D21" s="13">
        <f t="shared" si="5"/>
        <v>4392583672</v>
      </c>
      <c r="E21" s="13">
        <v>4392583672</v>
      </c>
      <c r="F21" s="13">
        <v>0</v>
      </c>
      <c r="G21" s="13">
        <f t="shared" si="6"/>
        <v>4392583672</v>
      </c>
      <c r="H21" s="13">
        <v>5913939652.75</v>
      </c>
      <c r="I21" s="13">
        <v>0</v>
      </c>
      <c r="J21" s="13">
        <f t="shared" si="7"/>
        <v>5913939652.75</v>
      </c>
      <c r="K21" s="22" t="s">
        <v>41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57">
      <c r="A22" s="12" t="s">
        <v>42</v>
      </c>
      <c r="B22" s="13">
        <v>1774471573</v>
      </c>
      <c r="C22" s="13">
        <v>0</v>
      </c>
      <c r="D22" s="13">
        <f t="shared" si="5"/>
        <v>1774471573</v>
      </c>
      <c r="E22" s="13">
        <v>1774471573</v>
      </c>
      <c r="F22" s="13">
        <v>0</v>
      </c>
      <c r="G22" s="13">
        <f t="shared" si="6"/>
        <v>1774471573</v>
      </c>
      <c r="H22" s="13">
        <v>2389053591.6599998</v>
      </c>
      <c r="I22" s="13">
        <v>0</v>
      </c>
      <c r="J22" s="13">
        <f t="shared" si="7"/>
        <v>2389053591.6599998</v>
      </c>
      <c r="K22" s="22" t="s">
        <v>43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57">
      <c r="A23" s="12" t="s">
        <v>44</v>
      </c>
      <c r="B23" s="13">
        <v>0</v>
      </c>
      <c r="C23" s="13">
        <v>110051950</v>
      </c>
      <c r="D23" s="13">
        <f t="shared" si="5"/>
        <v>110051950</v>
      </c>
      <c r="E23" s="13">
        <v>0</v>
      </c>
      <c r="F23" s="13">
        <v>110051950</v>
      </c>
      <c r="G23" s="13">
        <f t="shared" si="6"/>
        <v>110051950</v>
      </c>
      <c r="H23" s="13">
        <v>0</v>
      </c>
      <c r="I23" s="13">
        <v>148168057.77000001</v>
      </c>
      <c r="J23" s="13">
        <f t="shared" si="7"/>
        <v>148168057.77000001</v>
      </c>
      <c r="K23" s="22" t="s">
        <v>45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.75" customHeight="1">
      <c r="A24" s="26" t="s">
        <v>46</v>
      </c>
      <c r="B24" s="27">
        <f t="shared" ref="B24:J24" si="8">SUM(B20:B23)</f>
        <v>6167055245</v>
      </c>
      <c r="C24" s="27">
        <f t="shared" si="8"/>
        <v>1610051950</v>
      </c>
      <c r="D24" s="27">
        <f t="shared" si="8"/>
        <v>7777107195</v>
      </c>
      <c r="E24" s="27">
        <f t="shared" si="8"/>
        <v>6167055245</v>
      </c>
      <c r="F24" s="27">
        <f t="shared" si="8"/>
        <v>1610051950</v>
      </c>
      <c r="G24" s="27">
        <f t="shared" si="8"/>
        <v>7777107195</v>
      </c>
      <c r="H24" s="27">
        <f t="shared" si="8"/>
        <v>8302993244.4099998</v>
      </c>
      <c r="I24" s="27">
        <f t="shared" si="8"/>
        <v>2167687807.77</v>
      </c>
      <c r="J24" s="27">
        <f t="shared" si="8"/>
        <v>10470681052.18</v>
      </c>
      <c r="K24" s="2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5.75" customHeight="1">
      <c r="A25" s="3" t="s">
        <v>47</v>
      </c>
      <c r="B25" s="30">
        <f t="shared" ref="B25:J25" si="9">B19+B24</f>
        <v>17494715379</v>
      </c>
      <c r="C25" s="30">
        <f t="shared" si="9"/>
        <v>20195051950</v>
      </c>
      <c r="D25" s="30">
        <f t="shared" si="9"/>
        <v>37689767329</v>
      </c>
      <c r="E25" s="30">
        <f t="shared" si="9"/>
        <v>13082298644.279999</v>
      </c>
      <c r="F25" s="30">
        <f t="shared" si="9"/>
        <v>24607468684.720001</v>
      </c>
      <c r="G25" s="30">
        <f t="shared" si="9"/>
        <v>37689767329</v>
      </c>
      <c r="H25" s="30">
        <f t="shared" si="9"/>
        <v>18333814176.135635</v>
      </c>
      <c r="I25" s="30">
        <f t="shared" si="9"/>
        <v>33209203931.280003</v>
      </c>
      <c r="J25" s="30">
        <f t="shared" si="9"/>
        <v>51543018107.415634</v>
      </c>
      <c r="K25" s="2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5.75" customHeight="1">
      <c r="A26" s="31"/>
      <c r="B26" s="31"/>
      <c r="C26" s="31"/>
      <c r="D26" s="31"/>
      <c r="E26" s="31"/>
      <c r="F26" s="31"/>
      <c r="G26" s="31"/>
      <c r="H26" s="31"/>
      <c r="I26" s="31"/>
      <c r="J26" s="32"/>
      <c r="K26" s="33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5.75" customHeight="1">
      <c r="A27" s="34"/>
      <c r="B27" s="34"/>
      <c r="C27" s="34"/>
      <c r="D27" s="34"/>
      <c r="E27" s="34"/>
      <c r="F27" s="35"/>
      <c r="G27" s="34"/>
      <c r="H27" s="34"/>
      <c r="I27" s="35"/>
      <c r="J27" s="34"/>
      <c r="K27" s="2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5.75" customHeight="1">
      <c r="A28" s="2"/>
      <c r="B28" s="2"/>
      <c r="C28" s="36"/>
      <c r="D28" s="36"/>
      <c r="E28" s="36"/>
      <c r="F28" s="36"/>
      <c r="G28" s="2"/>
      <c r="H28" s="2"/>
      <c r="I28" s="2"/>
      <c r="J28" s="2"/>
      <c r="K28" s="2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  <row r="1001" spans="1:22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</row>
    <row r="1002" spans="1:2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</row>
    <row r="1003" spans="1:22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</row>
  </sheetData>
  <mergeCells count="5">
    <mergeCell ref="A2:A3"/>
    <mergeCell ref="B2:D2"/>
    <mergeCell ref="E2:G2"/>
    <mergeCell ref="H2:J2"/>
    <mergeCell ref="K2:K3"/>
  </mergeCells>
  <hyperlinks>
    <hyperlink ref="K5" r:id="rId1"/>
    <hyperlink ref="K6" r:id="rId2"/>
    <hyperlink ref="K7" r:id="rId3"/>
    <hyperlink ref="K8" r:id="rId4"/>
    <hyperlink ref="K9" r:id="rId5"/>
    <hyperlink ref="K17" r:id="rId6"/>
    <hyperlink ref="K20" r:id="rId7"/>
    <hyperlink ref="K21" r:id="rId8"/>
    <hyperlink ref="K22" r:id="rId9"/>
    <hyperlink ref="K23" r:id="rId10"/>
  </hyperlinks>
  <pageMargins left="0.511811024" right="0.511811024" top="0.78740157499999996" bottom="0.78740157499999996" header="0.31496062000000002" footer="0.31496062000000002"/>
  <pageSetup paperSize="9" orientation="portrait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30.06.2026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Rodrigues</dc:creator>
  <cp:lastModifiedBy>Maria Christina da Fonseca Matos</cp:lastModifiedBy>
  <dcterms:created xsi:type="dcterms:W3CDTF">2024-04-10T14:12:07Z</dcterms:created>
  <dcterms:modified xsi:type="dcterms:W3CDTF">2026-07-01T17:56:40Z</dcterms:modified>
</cp:coreProperties>
</file>