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950341\Downloads\"/>
    </mc:Choice>
  </mc:AlternateContent>
  <bookViews>
    <workbookView xWindow="0" yWindow="0" windowWidth="28800" windowHeight="11610"/>
  </bookViews>
  <sheets>
    <sheet name="31.03.2026" sheetId="1" r:id="rId1"/>
  </sheets>
  <calcPr calcId="162913"/>
  <extLst>
    <ext uri="GoogleSheetsCustomDataVersion2">
      <go:sheetsCustomData xmlns:go="http://customooxmlschemas.google.com/" r:id="rId5" roundtripDataChecksum="YaybtgTl/Kq+uVKjQYGjNf8aAv6EAZtbMKICekMS/LE="/>
    </ext>
  </extLst>
</workbook>
</file>

<file path=xl/calcChain.xml><?xml version="1.0" encoding="utf-8"?>
<calcChain xmlns="http://schemas.openxmlformats.org/spreadsheetml/2006/main">
  <c r="C25" i="1" l="1"/>
  <c r="I24" i="1"/>
  <c r="H24" i="1"/>
  <c r="F24" i="1"/>
  <c r="F25" i="1" s="1"/>
  <c r="E24" i="1"/>
  <c r="D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I19" i="1"/>
  <c r="I25" i="1" s="1"/>
  <c r="F19" i="1"/>
  <c r="C19" i="1"/>
  <c r="H18" i="1"/>
  <c r="J18" i="1" s="1"/>
  <c r="E18" i="1"/>
  <c r="G18" i="1" s="1"/>
  <c r="B18" i="1"/>
  <c r="B19" i="1" s="1"/>
  <c r="B25" i="1" s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H19" i="1" s="1"/>
  <c r="H25" i="1" s="1"/>
  <c r="E9" i="1"/>
  <c r="E19" i="1" s="1"/>
  <c r="E25" i="1" s="1"/>
  <c r="D9" i="1"/>
  <c r="J8" i="1"/>
  <c r="G8" i="1"/>
  <c r="D8" i="1"/>
  <c r="D7" i="1"/>
  <c r="D6" i="1"/>
  <c r="I5" i="1"/>
  <c r="J5" i="1" s="1"/>
  <c r="G5" i="1"/>
  <c r="D5" i="1"/>
  <c r="I4" i="1"/>
  <c r="J4" i="1" s="1"/>
  <c r="G4" i="1"/>
  <c r="D4" i="1"/>
  <c r="G9" i="1" l="1"/>
  <c r="G19" i="1" s="1"/>
  <c r="G25" i="1" s="1"/>
  <c r="D18" i="1"/>
  <c r="D19" i="1" s="1"/>
  <c r="D25" i="1" s="1"/>
  <c r="J9" i="1"/>
  <c r="J19" i="1" s="1"/>
  <c r="J25" i="1" s="1"/>
</calcChain>
</file>

<file path=xl/sharedStrings.xml><?xml version="1.0" encoding="utf-8"?>
<sst xmlns="http://schemas.openxmlformats.org/spreadsheetml/2006/main" count="59" uniqueCount="52">
  <si>
    <t>Anexo do Acordo de Reparação</t>
  </si>
  <si>
    <t>Valor original do Acordo Judicial</t>
  </si>
  <si>
    <t>Valor Nominal após decisões judiciais - Até 31/03/26</t>
  </si>
  <si>
    <t>Valor Atualizado com rendimentos e correções monetárias após decisões judiciais - Até 31/03/26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</si>
  <si>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</si>
  <si>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</si>
  <si>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</si>
  <si>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</si>
  <si>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</si>
  <si>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</si>
  <si>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</si>
  <si>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</si>
  <si>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</si>
  <si>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t xml:space="preserve"> 2.020.422.060,19   sendo: 
 1.784.125.423,20    - Projetos de reparação socioeconômica para a Bacia do Paraopeba - Execução pelos municípios 
236.296.636,99 - Projetos rodoviários regionais - Execução pelo Estado de Minas Gerais diretamente ou por meio de convênio com os municípios</t>
  </si>
  <si>
    <t>2.240.940.949,78, sendo: 
              1.968.535.055,43      - Projetos de reparação socioeconômica para a Bacia do Paraopeba - Execução pelos municípios
   272.405.894,35     - Projetos rodoviários regionais - Execução pelo Estado de Minas Gerais diretamente ou  por meio de convênio com os municípios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</si>
  <si>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</si>
  <si>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</si>
  <si>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    920.946.080,84, sendo:
   800.946.080,84 Projetos de reparação socioeconômica para Brumadinho - Execução pelo município
120.000.000,00 - Projetos rodoviários regionais - Execução pelo Estado de Minas Gerais diretamente</t>
  </si>
  <si>
    <t>1.023.052.097,44, sendo:
 896.643.237,55        - Projetos de reparação socioeconômica para Brumadinho - Execução pelo município
 126.408.859,89  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</si>
  <si>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</si>
  <si>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</si>
  <si>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</si>
  <si>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</si>
  <si>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</si>
  <si>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</si>
  <si>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</si>
  <si>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</si>
  <si>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</si>
  <si>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</si>
  <si>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</si>
  <si>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</si>
  <si>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</si>
  <si>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</si>
  <si>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</si>
  <si>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</si>
  <si>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</si>
  <si>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</si>
  <si>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</si>
  <si>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</si>
  <si>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</si>
  <si>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</si>
  <si>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</si>
  <si>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</si>
  <si>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</si>
  <si>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</si>
  <si>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</si>
  <si>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Auxílio Emergencial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</si>
  <si>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</si>
  <si>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Ressarcimento ao Estado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</si>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</sst>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[$R$ -416]#,##0.00"/>
  </numFmts>
  <fonts count="21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i/>
      <sz val="11"/>
      <color theme="1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2" borderId="9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12" fillId="0" borderId="9" xfId="0" applyNumberFormat="1" applyFont="1" applyBorder="1" applyAlignment="1">
      <alignment vertical="center" wrapText="1"/>
    </xf>
    <xf numFmtId="165" fontId="13" fillId="0" borderId="9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4" fontId="15" fillId="2" borderId="10" xfId="0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6" borderId="8" xfId="0" applyNumberFormat="1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wrapText="1"/>
    </xf>
    <xf numFmtId="0" fontId="11" fillId="0" borderId="9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9" fillId="0" borderId="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1.03.202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4:K27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31.03.20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meubc/calculadoradocidadao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.bcb.gov.br/meubc/calculadoradocidadao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.bcb.gov.br/meubc/calculadoradocidada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.bcb.gov.br/meubc/calculadoradocidadao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.bcb.gov.br/meubc/calculadoradocidada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6" sqref="L6"/>
    </sheetView>
  </sheetViews>
  <sheetFormatPr defaultColWidth="12.625" defaultRowHeight="15" customHeight="1"/>
  <cols>
    <col min="1" max="1" width="44.75" customWidth="1"/>
    <col min="2" max="10" width="29.5" customWidth="1"/>
    <col min="11" max="11" width="58.625" customWidth="1"/>
    <col min="12" max="22" width="44.875" customWidth="1"/>
  </cols>
  <sheetData>
    <row r="1" spans="1:22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43" t="s">
        <v>0</v>
      </c>
      <c r="B2" s="45" t="s">
        <v>1</v>
      </c>
      <c r="C2" s="46"/>
      <c r="D2" s="47"/>
      <c r="E2" s="45" t="s">
        <v>2</v>
      </c>
      <c r="F2" s="46"/>
      <c r="G2" s="47"/>
      <c r="H2" s="48" t="s">
        <v>3</v>
      </c>
      <c r="I2" s="46"/>
      <c r="J2" s="47"/>
      <c r="K2" s="49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44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44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5.5">
      <c r="A4" s="6" t="s">
        <v>8</v>
      </c>
      <c r="B4" s="7">
        <v>0</v>
      </c>
      <c r="C4" s="7">
        <v>3000000000</v>
      </c>
      <c r="D4" s="7">
        <f t="shared" ref="D4:D18" si="0">SUM(B4:C4)</f>
        <v>3000000000</v>
      </c>
      <c r="E4" s="8">
        <v>0</v>
      </c>
      <c r="F4" s="9">
        <v>3000000000</v>
      </c>
      <c r="G4" s="7">
        <f t="shared" ref="G4:G5" si="1">SUM(E4:F4)</f>
        <v>3000000000</v>
      </c>
      <c r="H4" s="10"/>
      <c r="I4" s="9">
        <f>1766210022.45+1693108143.42</f>
        <v>3459318165.8699999</v>
      </c>
      <c r="J4" s="9">
        <f t="shared" ref="J4:J5" si="2">SUM(H4:I4)</f>
        <v>3459318165.8699999</v>
      </c>
      <c r="K4" s="52" t="s">
        <v>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00.5">
      <c r="A5" s="12" t="s">
        <v>10</v>
      </c>
      <c r="B5" s="13">
        <v>0</v>
      </c>
      <c r="C5" s="13">
        <v>4400000000</v>
      </c>
      <c r="D5" s="13">
        <f t="shared" si="0"/>
        <v>4400000000</v>
      </c>
      <c r="E5" s="14">
        <v>0</v>
      </c>
      <c r="F5" s="15">
        <v>4400000000</v>
      </c>
      <c r="G5" s="15">
        <f t="shared" si="1"/>
        <v>4400000000</v>
      </c>
      <c r="H5" s="15">
        <v>0</v>
      </c>
      <c r="I5" s="15">
        <f>2000000000+282312603.74+2325834136.37+8387.5+1294577931.23</f>
        <v>5902733058.8400002</v>
      </c>
      <c r="J5" s="15">
        <f t="shared" si="2"/>
        <v>5902733058.8400002</v>
      </c>
      <c r="K5" s="53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2">
      <c r="A6" s="12" t="s">
        <v>12</v>
      </c>
      <c r="B6" s="16">
        <v>2375000000</v>
      </c>
      <c r="C6" s="16">
        <v>125000000</v>
      </c>
      <c r="D6" s="16">
        <f t="shared" si="0"/>
        <v>2500000000</v>
      </c>
      <c r="E6" s="17">
        <v>479577939.81</v>
      </c>
      <c r="F6" s="51" t="s">
        <v>13</v>
      </c>
      <c r="G6" s="17">
        <v>2500000000</v>
      </c>
      <c r="H6" s="13">
        <v>1109392408.8399999</v>
      </c>
      <c r="I6" s="51" t="s">
        <v>14</v>
      </c>
      <c r="J6" s="13">
        <v>3350333358.6199999</v>
      </c>
      <c r="K6" s="56" t="s">
        <v>15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285">
      <c r="A7" s="12" t="s">
        <v>16</v>
      </c>
      <c r="B7" s="16">
        <v>1500000000</v>
      </c>
      <c r="C7" s="13">
        <v>0</v>
      </c>
      <c r="D7" s="13">
        <f t="shared" si="0"/>
        <v>1500000000</v>
      </c>
      <c r="E7" s="17">
        <v>579053919.15999997</v>
      </c>
      <c r="F7" s="17" t="s">
        <v>17</v>
      </c>
      <c r="G7" s="19">
        <v>1500000000</v>
      </c>
      <c r="H7" s="20">
        <v>987147917.73000002</v>
      </c>
      <c r="I7" s="17" t="s">
        <v>18</v>
      </c>
      <c r="J7" s="21">
        <v>2010200015.1700001</v>
      </c>
      <c r="K7" s="54" t="s">
        <v>19</v>
      </c>
      <c r="L7" s="50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14">
      <c r="A8" s="12" t="s">
        <v>20</v>
      </c>
      <c r="B8" s="13">
        <v>5000000000</v>
      </c>
      <c r="C8" s="13">
        <v>0</v>
      </c>
      <c r="D8" s="13">
        <f t="shared" si="0"/>
        <v>5000000000</v>
      </c>
      <c r="E8" s="13">
        <v>5000000000</v>
      </c>
      <c r="F8" s="13">
        <v>0</v>
      </c>
      <c r="G8" s="13">
        <f t="shared" ref="G8:G18" si="3">SUM(E8:F8)</f>
        <v>5000000000</v>
      </c>
      <c r="H8" s="13">
        <v>6590374000</v>
      </c>
      <c r="I8" s="13">
        <v>0</v>
      </c>
      <c r="J8" s="13">
        <f t="shared" ref="J8:J18" si="4">SUM(H8:I8)</f>
        <v>6590374000</v>
      </c>
      <c r="K8" s="55" t="s">
        <v>21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99">
      <c r="A9" s="12" t="s">
        <v>22</v>
      </c>
      <c r="B9" s="13">
        <v>1550000000</v>
      </c>
      <c r="C9" s="13">
        <v>0</v>
      </c>
      <c r="D9" s="13">
        <f t="shared" si="0"/>
        <v>1550000000</v>
      </c>
      <c r="E9" s="13">
        <f>1550000000-1417001073</f>
        <v>132998927</v>
      </c>
      <c r="F9" s="13">
        <v>1417001073</v>
      </c>
      <c r="G9" s="13">
        <f t="shared" si="3"/>
        <v>1550000000</v>
      </c>
      <c r="H9" s="13">
        <f>173735020.41+4217650.67</f>
        <v>177952671.07999998</v>
      </c>
      <c r="I9" s="13">
        <f>(1417001073-170000000-400000000-400000000)+211773067.2+503338675.12+526057127.69</f>
        <v>1688169943.0100002</v>
      </c>
      <c r="J9" s="13">
        <f t="shared" si="4"/>
        <v>1866122614.0900002</v>
      </c>
      <c r="K9" s="23" t="s">
        <v>23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57">
      <c r="A10" s="12" t="s">
        <v>24</v>
      </c>
      <c r="B10" s="13">
        <v>0</v>
      </c>
      <c r="C10" s="13">
        <v>2050000000</v>
      </c>
      <c r="D10" s="13">
        <f t="shared" si="0"/>
        <v>2050000000</v>
      </c>
      <c r="E10" s="13">
        <v>0</v>
      </c>
      <c r="F10" s="13">
        <v>2050000000</v>
      </c>
      <c r="G10" s="13">
        <f t="shared" si="3"/>
        <v>2050000000</v>
      </c>
      <c r="H10" s="13">
        <v>0</v>
      </c>
      <c r="I10" s="13">
        <v>3570421204.3699999</v>
      </c>
      <c r="J10" s="13">
        <f t="shared" si="4"/>
        <v>3570421204.3699999</v>
      </c>
      <c r="K10" s="24" t="s">
        <v>25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3.25" customHeight="1">
      <c r="A11" s="12" t="s">
        <v>26</v>
      </c>
      <c r="B11" s="13">
        <v>0</v>
      </c>
      <c r="C11" s="13">
        <v>4950000000</v>
      </c>
      <c r="D11" s="13">
        <f t="shared" si="0"/>
        <v>4950000000</v>
      </c>
      <c r="E11" s="13">
        <v>0</v>
      </c>
      <c r="F11" s="13">
        <v>4950000000</v>
      </c>
      <c r="G11" s="13">
        <f t="shared" si="3"/>
        <v>4950000000</v>
      </c>
      <c r="H11" s="13">
        <v>0</v>
      </c>
      <c r="I11" s="13">
        <f>5803498753.67+(2*556883401.63)</f>
        <v>6917265556.9300003</v>
      </c>
      <c r="J11" s="13">
        <f t="shared" si="4"/>
        <v>6917265556.9300003</v>
      </c>
      <c r="K11" s="24" t="s">
        <v>27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57">
      <c r="A12" s="12" t="s">
        <v>28</v>
      </c>
      <c r="B12" s="13">
        <v>0</v>
      </c>
      <c r="C12" s="13">
        <v>3650000000</v>
      </c>
      <c r="D12" s="13">
        <f t="shared" si="0"/>
        <v>3650000000</v>
      </c>
      <c r="E12" s="13">
        <v>0</v>
      </c>
      <c r="F12" s="13">
        <v>3650000000</v>
      </c>
      <c r="G12" s="13">
        <f t="shared" si="3"/>
        <v>3650000000</v>
      </c>
      <c r="H12" s="13">
        <v>0</v>
      </c>
      <c r="I12" s="13">
        <v>4933453885.1099997</v>
      </c>
      <c r="J12" s="13">
        <f t="shared" si="4"/>
        <v>4933453885.1099997</v>
      </c>
      <c r="K12" s="24" t="s">
        <v>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42.75">
      <c r="A13" s="12" t="s">
        <v>29</v>
      </c>
      <c r="B13" s="13">
        <v>135000000</v>
      </c>
      <c r="C13" s="13">
        <v>0</v>
      </c>
      <c r="D13" s="13">
        <f t="shared" si="0"/>
        <v>135000000</v>
      </c>
      <c r="E13" s="13">
        <f>135000000-67000000</f>
        <v>68000000</v>
      </c>
      <c r="F13" s="13">
        <v>0</v>
      </c>
      <c r="G13" s="13">
        <f t="shared" si="3"/>
        <v>68000000</v>
      </c>
      <c r="H13" s="13">
        <f>180918001.365469-67000000</f>
        <v>113918001.36546901</v>
      </c>
      <c r="I13" s="13">
        <v>0</v>
      </c>
      <c r="J13" s="13">
        <f t="shared" si="4"/>
        <v>113918001.36546901</v>
      </c>
      <c r="K13" s="24" t="s">
        <v>30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4.25">
      <c r="A14" s="12" t="s">
        <v>31</v>
      </c>
      <c r="B14" s="13"/>
      <c r="C14" s="13">
        <v>0</v>
      </c>
      <c r="D14" s="13">
        <f t="shared" si="0"/>
        <v>0</v>
      </c>
      <c r="E14" s="13">
        <v>67000000</v>
      </c>
      <c r="F14" s="13">
        <v>0</v>
      </c>
      <c r="G14" s="13">
        <f t="shared" si="3"/>
        <v>67000000</v>
      </c>
      <c r="H14" s="13">
        <v>0</v>
      </c>
      <c r="I14" s="13">
        <v>69838301.450000003</v>
      </c>
      <c r="J14" s="13">
        <f t="shared" si="4"/>
        <v>69838301.450000003</v>
      </c>
      <c r="K14" s="24" t="s">
        <v>32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57">
      <c r="A15" s="12" t="s">
        <v>33</v>
      </c>
      <c r="B15" s="13">
        <v>0</v>
      </c>
      <c r="C15" s="13">
        <v>310000000</v>
      </c>
      <c r="D15" s="13">
        <f t="shared" si="0"/>
        <v>310000000</v>
      </c>
      <c r="E15" s="13">
        <v>0</v>
      </c>
      <c r="F15" s="13">
        <v>110000000</v>
      </c>
      <c r="G15" s="13">
        <f t="shared" si="3"/>
        <v>110000000</v>
      </c>
      <c r="H15" s="13">
        <v>0</v>
      </c>
      <c r="I15" s="13">
        <v>290169273.58999997</v>
      </c>
      <c r="J15" s="13">
        <f t="shared" si="4"/>
        <v>290169273.58999997</v>
      </c>
      <c r="K15" s="24" t="s">
        <v>34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42.75">
      <c r="A16" s="25" t="s">
        <v>35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200000000</v>
      </c>
      <c r="G16" s="13">
        <f t="shared" si="3"/>
        <v>200000000</v>
      </c>
      <c r="H16" s="13">
        <v>0</v>
      </c>
      <c r="I16" s="13">
        <v>233920152.38999999</v>
      </c>
      <c r="J16" s="13">
        <f t="shared" si="4"/>
        <v>233920152.38999999</v>
      </c>
      <c r="K16" s="24" t="s">
        <v>36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28.25">
      <c r="A17" s="12" t="s">
        <v>37</v>
      </c>
      <c r="B17" s="13">
        <v>600000000</v>
      </c>
      <c r="C17" s="13">
        <v>100000000</v>
      </c>
      <c r="D17" s="13">
        <f t="shared" si="0"/>
        <v>700000000</v>
      </c>
      <c r="E17" s="13">
        <v>600000000</v>
      </c>
      <c r="F17" s="13">
        <v>100000000</v>
      </c>
      <c r="G17" s="13">
        <f t="shared" si="3"/>
        <v>700000000</v>
      </c>
      <c r="H17" s="13">
        <v>790844880</v>
      </c>
      <c r="I17" s="13">
        <v>131807480</v>
      </c>
      <c r="J17" s="13">
        <f t="shared" si="4"/>
        <v>922652360</v>
      </c>
      <c r="K17" s="55" t="s">
        <v>38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8.5">
      <c r="A18" s="12" t="s">
        <v>39</v>
      </c>
      <c r="B18" s="13">
        <f>71040828+96619306</f>
        <v>167660134</v>
      </c>
      <c r="C18" s="13">
        <v>0</v>
      </c>
      <c r="D18" s="13">
        <f t="shared" si="0"/>
        <v>167660134</v>
      </c>
      <c r="E18" s="13">
        <f>71040828+96619306</f>
        <v>167660134</v>
      </c>
      <c r="F18" s="13">
        <v>0</v>
      </c>
      <c r="G18" s="13">
        <f t="shared" si="3"/>
        <v>167660134</v>
      </c>
      <c r="H18" s="13">
        <f>95203072.7185403+129483683.643938</f>
        <v>224686756.36247832</v>
      </c>
      <c r="I18" s="13"/>
      <c r="J18" s="13">
        <f t="shared" si="4"/>
        <v>224686756.36247832</v>
      </c>
      <c r="K18" s="24" t="s">
        <v>40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>
      <c r="A19" s="26" t="s">
        <v>41</v>
      </c>
      <c r="B19" s="27">
        <f t="shared" ref="B19:E19" si="5">SUM(B4:B18)</f>
        <v>11327660134</v>
      </c>
      <c r="C19" s="27">
        <f t="shared" si="5"/>
        <v>18585000000</v>
      </c>
      <c r="D19" s="27">
        <f t="shared" si="5"/>
        <v>29912660134</v>
      </c>
      <c r="E19" s="27">
        <f t="shared" si="5"/>
        <v>7094290919.9700003</v>
      </c>
      <c r="F19" s="27">
        <f>SUM(F4:F18)+1983429594.23+ 910341368.28</f>
        <v>22770772035.509998</v>
      </c>
      <c r="G19" s="27">
        <f t="shared" ref="G19:H19" si="6">SUM(G4:G18)</f>
        <v>29912660134</v>
      </c>
      <c r="H19" s="27">
        <f t="shared" si="6"/>
        <v>9994316635.3779469</v>
      </c>
      <c r="I19" s="27">
        <f>SUM(I4:I18)+2240940949.78+1023052097.44</f>
        <v>30461090068.779999</v>
      </c>
      <c r="J19" s="27">
        <f>SUM(J4:J18)</f>
        <v>40455406704.157944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57">
      <c r="A20" s="12" t="s">
        <v>42</v>
      </c>
      <c r="B20" s="13">
        <v>0</v>
      </c>
      <c r="C20" s="13">
        <v>1500000000</v>
      </c>
      <c r="D20" s="13">
        <f t="shared" ref="D20:D23" si="7">SUM(B20:C20)</f>
        <v>1500000000</v>
      </c>
      <c r="E20" s="13">
        <v>0</v>
      </c>
      <c r="F20" s="13">
        <v>1500000000</v>
      </c>
      <c r="G20" s="13">
        <f t="shared" ref="G20:G23" si="8">SUM(E20:F20)</f>
        <v>1500000000</v>
      </c>
      <c r="H20" s="13">
        <v>0</v>
      </c>
      <c r="I20" s="13">
        <v>1977112200</v>
      </c>
      <c r="J20" s="13">
        <f t="shared" ref="J20:J23" si="9">SUM(H20:I20)</f>
        <v>1977112200</v>
      </c>
      <c r="K20" s="22" t="s">
        <v>43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57">
      <c r="A21" s="25" t="s">
        <v>44</v>
      </c>
      <c r="B21" s="13">
        <v>4392583672</v>
      </c>
      <c r="C21" s="13">
        <v>0</v>
      </c>
      <c r="D21" s="13">
        <f t="shared" si="7"/>
        <v>4392583672</v>
      </c>
      <c r="E21" s="13">
        <v>4392583672</v>
      </c>
      <c r="F21" s="13">
        <v>0</v>
      </c>
      <c r="G21" s="13">
        <f t="shared" si="8"/>
        <v>4392583672</v>
      </c>
      <c r="H21" s="13">
        <v>5789753844.9499998</v>
      </c>
      <c r="I21" s="13">
        <v>0</v>
      </c>
      <c r="J21" s="13">
        <f t="shared" si="9"/>
        <v>5789753844.9499998</v>
      </c>
      <c r="K21" s="22" t="s">
        <v>45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57">
      <c r="A22" s="12" t="s">
        <v>46</v>
      </c>
      <c r="B22" s="13">
        <v>1774471573</v>
      </c>
      <c r="C22" s="13">
        <v>0</v>
      </c>
      <c r="D22" s="13">
        <f t="shared" si="7"/>
        <v>1774471573</v>
      </c>
      <c r="E22" s="13">
        <v>1774471573</v>
      </c>
      <c r="F22" s="13">
        <v>0</v>
      </c>
      <c r="G22" s="13">
        <f t="shared" si="8"/>
        <v>1774471573</v>
      </c>
      <c r="H22" s="13">
        <v>2338886263.6900001</v>
      </c>
      <c r="I22" s="13">
        <v>0</v>
      </c>
      <c r="J22" s="13">
        <f t="shared" si="9"/>
        <v>2338886263.6900001</v>
      </c>
      <c r="K22" s="22" t="s">
        <v>47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57">
      <c r="A23" s="12" t="s">
        <v>48</v>
      </c>
      <c r="B23" s="13">
        <v>0</v>
      </c>
      <c r="C23" s="13">
        <v>110051950</v>
      </c>
      <c r="D23" s="13">
        <f t="shared" si="7"/>
        <v>110051950</v>
      </c>
      <c r="E23" s="13">
        <v>0</v>
      </c>
      <c r="F23" s="13">
        <v>110051950</v>
      </c>
      <c r="G23" s="13">
        <f t="shared" si="8"/>
        <v>110051950</v>
      </c>
      <c r="H23" s="13">
        <v>0</v>
      </c>
      <c r="I23" s="13">
        <v>145056701.99000001</v>
      </c>
      <c r="J23" s="13">
        <f t="shared" si="9"/>
        <v>145056701.99000001</v>
      </c>
      <c r="K23" s="22" t="s">
        <v>49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 customHeight="1">
      <c r="A24" s="26" t="s">
        <v>50</v>
      </c>
      <c r="B24" s="27">
        <f t="shared" ref="B24:J24" si="10">SUM(B20:B23)</f>
        <v>6167055245</v>
      </c>
      <c r="C24" s="27">
        <f t="shared" si="10"/>
        <v>1610051950</v>
      </c>
      <c r="D24" s="27">
        <f t="shared" si="10"/>
        <v>7777107195</v>
      </c>
      <c r="E24" s="27">
        <f t="shared" si="10"/>
        <v>6167055245</v>
      </c>
      <c r="F24" s="27">
        <f t="shared" si="10"/>
        <v>1610051950</v>
      </c>
      <c r="G24" s="27">
        <f t="shared" si="10"/>
        <v>7777107195</v>
      </c>
      <c r="H24" s="27">
        <f t="shared" si="10"/>
        <v>8128640108.6399994</v>
      </c>
      <c r="I24" s="27">
        <f t="shared" si="10"/>
        <v>2122168901.99</v>
      </c>
      <c r="J24" s="27">
        <f t="shared" si="10"/>
        <v>10250809010.629999</v>
      </c>
      <c r="K24" s="3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5.75" customHeight="1">
      <c r="A25" s="31" t="s">
        <v>51</v>
      </c>
      <c r="B25" s="32">
        <f t="shared" ref="B25:J25" si="11">B19+B24</f>
        <v>17494715379</v>
      </c>
      <c r="C25" s="32">
        <f t="shared" si="11"/>
        <v>20195051950</v>
      </c>
      <c r="D25" s="32">
        <f t="shared" si="11"/>
        <v>37689767329</v>
      </c>
      <c r="E25" s="32">
        <f t="shared" si="11"/>
        <v>13261346164.970001</v>
      </c>
      <c r="F25" s="32">
        <f t="shared" si="11"/>
        <v>24380823985.509998</v>
      </c>
      <c r="G25" s="32">
        <f t="shared" si="11"/>
        <v>37689767329</v>
      </c>
      <c r="H25" s="32">
        <f t="shared" si="11"/>
        <v>18122956744.017944</v>
      </c>
      <c r="I25" s="32">
        <f t="shared" si="11"/>
        <v>32583258970.77</v>
      </c>
      <c r="J25" s="32">
        <f t="shared" si="11"/>
        <v>50706215714.787941</v>
      </c>
      <c r="K25" s="3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5"/>
      <c r="K26" s="3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customHeight="1">
      <c r="A27" s="37"/>
      <c r="B27" s="37"/>
      <c r="C27" s="37"/>
      <c r="D27" s="37"/>
      <c r="E27" s="37"/>
      <c r="F27" s="37"/>
      <c r="G27" s="37"/>
      <c r="H27" s="37"/>
      <c r="I27" s="37"/>
      <c r="J27" s="38"/>
      <c r="K27" s="39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.75" customHeight="1">
      <c r="A28" s="40"/>
      <c r="B28" s="40"/>
      <c r="C28" s="40"/>
      <c r="D28" s="40"/>
      <c r="E28" s="40"/>
      <c r="F28" s="41"/>
      <c r="G28" s="40"/>
      <c r="H28" s="40"/>
      <c r="I28" s="41"/>
      <c r="J28" s="40"/>
      <c r="K28" s="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.75" customHeight="1">
      <c r="A29" s="2"/>
      <c r="B29" s="2"/>
      <c r="C29" s="42"/>
      <c r="D29" s="42"/>
      <c r="E29" s="42"/>
      <c r="F29" s="42"/>
      <c r="G29" s="2"/>
      <c r="H29" s="2"/>
      <c r="I29" s="2"/>
      <c r="J29" s="2"/>
      <c r="K29" s="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</row>
    <row r="1004" spans="1:22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</row>
  </sheetData>
  <mergeCells count="5">
    <mergeCell ref="A2:A3"/>
    <mergeCell ref="B2:D2"/>
    <mergeCell ref="E2:G2"/>
    <mergeCell ref="H2:J2"/>
    <mergeCell ref="K2:K3"/>
  </mergeCells>
  <hyperlinks>
    <hyperlink ref="K5" r:id="rId1"/>
    <hyperlink ref="K6" r:id="rId2"/>
    <hyperlink ref="K7" r:id="rId3"/>
    <hyperlink ref="K8" r:id="rId4"/>
    <hyperlink ref="K9" r:id="rId5"/>
    <hyperlink ref="K17" r:id="rId6"/>
    <hyperlink ref="K20" r:id="rId7"/>
    <hyperlink ref="K21" r:id="rId8"/>
    <hyperlink ref="K22" r:id="rId9"/>
    <hyperlink ref="K23" r:id="rId10"/>
  </hyperlinks>
  <pageMargins left="0.511811024" right="0.511811024" top="0.78740157499999996" bottom="0.78740157499999996" header="0.31496062000000002" footer="0.31496062000000002"/>
  <pageSetup paperSize="9" orientation="portrait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Rodrigues</dc:creator>
  <cp:lastModifiedBy>Maria Christina da Fonseca Matos</cp:lastModifiedBy>
  <dcterms:created xsi:type="dcterms:W3CDTF">2024-04-10T14:12:07Z</dcterms:created>
  <dcterms:modified xsi:type="dcterms:W3CDTF">2026-04-06T16:45:06Z</dcterms:modified>
</cp:coreProperties>
</file>