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950341\Downloads\"/>
    </mc:Choice>
  </mc:AlternateContent>
  <bookViews>
    <workbookView xWindow="0" yWindow="0" windowWidth="28800" windowHeight="12210"/>
  </bookViews>
  <sheets>
    <sheet name="30.04.26" sheetId="1" r:id="rId1"/>
  </sheets>
  <calcPr calcId="162913"/>
  <extLst>
    <ext uri="GoogleSheetsCustomDataVersion2">
      <go:sheetsCustomData xmlns:go="http://customooxmlschemas.google.com/" r:id="rId5" roundtripDataChecksum="70R76izC0OIqVYLfD74HMkCZqf8yVpy6R1Qbmx2gUGs="/>
    </ext>
  </extLst>
</workbook>
</file>

<file path=xl/calcChain.xml><?xml version="1.0" encoding="utf-8"?>
<calcChain xmlns="http://schemas.openxmlformats.org/spreadsheetml/2006/main">
  <c r="I24" i="1" l="1"/>
  <c r="H24" i="1"/>
  <c r="F24" i="1"/>
  <c r="F25" i="1" s="1"/>
  <c r="E24" i="1"/>
  <c r="C24" i="1"/>
  <c r="B24" i="1"/>
  <c r="J23" i="1"/>
  <c r="G23" i="1"/>
  <c r="D23" i="1"/>
  <c r="J22" i="1"/>
  <c r="G22" i="1"/>
  <c r="D22" i="1"/>
  <c r="D24" i="1" s="1"/>
  <c r="J21" i="1"/>
  <c r="G21" i="1"/>
  <c r="D21" i="1"/>
  <c r="J20" i="1"/>
  <c r="G20" i="1"/>
  <c r="D20" i="1"/>
  <c r="F19" i="1"/>
  <c r="C19" i="1"/>
  <c r="C25" i="1" s="1"/>
  <c r="H18" i="1"/>
  <c r="J18" i="1" s="1"/>
  <c r="E18" i="1"/>
  <c r="G18" i="1" s="1"/>
  <c r="B18" i="1"/>
  <c r="B19" i="1" s="1"/>
  <c r="B25" i="1" s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E9" i="1"/>
  <c r="G9" i="1" s="1"/>
  <c r="D9" i="1"/>
  <c r="J8" i="1"/>
  <c r="G8" i="1"/>
  <c r="D8" i="1"/>
  <c r="D7" i="1"/>
  <c r="D6" i="1"/>
  <c r="I5" i="1"/>
  <c r="J5" i="1" s="1"/>
  <c r="G5" i="1"/>
  <c r="D5" i="1"/>
  <c r="I4" i="1"/>
  <c r="J4" i="1" s="1"/>
  <c r="G4" i="1"/>
  <c r="G19" i="1" s="1"/>
  <c r="D4" i="1"/>
  <c r="I19" i="1" l="1"/>
  <c r="I25" i="1" s="1"/>
  <c r="H19" i="1"/>
  <c r="H25" i="1" s="1"/>
  <c r="J24" i="1"/>
  <c r="G24" i="1"/>
  <c r="G25" i="1" s="1"/>
  <c r="E19" i="1"/>
  <c r="E25" i="1" s="1"/>
  <c r="D18" i="1"/>
  <c r="D19" i="1" s="1"/>
  <c r="D25" i="1" s="1"/>
  <c r="J9" i="1"/>
  <c r="J19" i="1" s="1"/>
  <c r="J25" i="1" s="1"/>
</calcChain>
</file>

<file path=xl/sharedStrings.xml><?xml version="1.0" encoding="utf-8"?>
<sst xmlns="http://schemas.openxmlformats.org/spreadsheetml/2006/main" count="59" uniqueCount="52">
  <si>
    <t>Anexo do Acordo de Reparação</t>
  </si>
  <si>
    <t>Valor original do Acordo Judicial</t>
  </si>
  <si>
    <t>Valor Nominal após decisões judiciais - Até 30/04/26</t>
  </si>
  <si>
    <t>Valor Atualizado com rendimentos e correções monetárias após decisões judiciais - Até 30/04/26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</si>
  <si>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</si>
  <si>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</si>
  <si>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</si>
  <si>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</si>
  <si>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</si>
  <si>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</si>
  <si>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</si>
  <si>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</si>
  <si>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</si>
  <si>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t xml:space="preserve"> 2.035.798.075,73    sendo: 
 1.799.501.438,74   - Projetos de reparação socioeconômica para a Bacia do Paraopeba - Execução pelos municípios 
236.296.636,99 - Projetos rodoviários regionais - Execução pelo Estado de Minas Gerais diretamente ou por meio de convênio com os municípios</t>
  </si>
  <si>
    <t>2.275.938.536,98, sendo: 
                   2.001.135.470,76      - Projetos de reparação socioeconômica para a Bacia do Paraopeba - Execução pelos municípios
   274.803.066,22      - Projetos rodoviários regionais - Execução pelo Estado de Minas Gerais diretamente ou  por meio de convênio com os municípios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</si>
  <si>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</si>
  <si>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</si>
  <si>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    920.946.080,84, sendo:
   800.946.080,84 Projetos de reparação socioeconômica para Brumadinho - Execução pelo município
120.000.000,00 - Projetos rodoviários regionais - Execução pelo Estado de Minas Gerais diretamente</t>
  </si>
  <si>
    <t>1.031.961.634,43, sendo:
            904.440.376,57         - Projetos de reparação socioeconômica para Brumadinho - Execução pelo município
 127.521.257,86   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</si>
  <si>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</si>
  <si>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</si>
  <si>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</si>
  <si>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</si>
  <si>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</si>
  <si>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</si>
  <si>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</si>
  <si>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</si>
  <si>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</si>
  <si>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</si>
  <si>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</si>
  <si>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</si>
  <si>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</si>
  <si>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</si>
  <si>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</si>
  <si>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</si>
  <si>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</si>
  <si>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</si>
  <si>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</si>
  <si>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</t>
    </r>
    <r>
      <rPr>
        <u/>
        <sz val="11"/>
        <color rgb="FF1155CC"/>
        <rFont val="Arial"/>
      </rPr>
      <t xml:space="preserve"> 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</si>
  <si>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</si>
  <si>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</si>
  <si>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</si>
  <si>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</si>
  <si>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</si>
  <si>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</si>
  <si>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</si>
  <si>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Auxílio Emergencial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</si>
  <si>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</si>
  <si>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Ressarcimento ao Estado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</si>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</sst>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[$R$ -416]#,##0.00"/>
  </numFmts>
  <fonts count="21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i/>
      <sz val="11"/>
      <color theme="1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2" borderId="9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12" fillId="0" borderId="9" xfId="0" applyNumberFormat="1" applyFont="1" applyBorder="1" applyAlignment="1">
      <alignment vertical="center" wrapText="1"/>
    </xf>
    <xf numFmtId="165" fontId="13" fillId="0" borderId="9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4" fontId="15" fillId="7" borderId="0" xfId="0" applyNumberFormat="1" applyFont="1" applyFill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6" fillId="7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wrapText="1"/>
    </xf>
    <xf numFmtId="0" fontId="6" fillId="6" borderId="8" xfId="0" applyNumberFormat="1" applyFont="1" applyFill="1" applyBorder="1" applyAlignment="1">
      <alignment horizontal="left" vertical="top" wrapText="1"/>
    </xf>
    <xf numFmtId="0" fontId="11" fillId="0" borderId="9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6" fillId="0" borderId="9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0.04.2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4:K25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30.04.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corrigirPorIndice.do?method=corrigirPorIndice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4"/>
  <sheetViews>
    <sheetView tabSelected="1" workbookViewId="0">
      <pane xSplit="1" ySplit="3" topLeftCell="F7" activePane="bottomRight" state="frozen"/>
      <selection pane="topRight" activeCell="B1" sqref="B1"/>
      <selection pane="bottomLeft" activeCell="A4" sqref="A4"/>
      <selection pane="bottomRight" activeCell="J7" sqref="J7"/>
    </sheetView>
  </sheetViews>
  <sheetFormatPr defaultColWidth="12.625" defaultRowHeight="15" customHeight="1"/>
  <cols>
    <col min="1" max="1" width="44.75" customWidth="1"/>
    <col min="2" max="10" width="29.5" customWidth="1"/>
    <col min="11" max="11" width="58.625" customWidth="1"/>
    <col min="12" max="22" width="44.875" customWidth="1"/>
  </cols>
  <sheetData>
    <row r="1" spans="1:22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44" t="s">
        <v>0</v>
      </c>
      <c r="B2" s="46" t="s">
        <v>1</v>
      </c>
      <c r="C2" s="47"/>
      <c r="D2" s="48"/>
      <c r="E2" s="46" t="s">
        <v>2</v>
      </c>
      <c r="F2" s="47"/>
      <c r="G2" s="48"/>
      <c r="H2" s="49" t="s">
        <v>3</v>
      </c>
      <c r="I2" s="47"/>
      <c r="J2" s="48"/>
      <c r="K2" s="50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45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45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5.5">
      <c r="A4" s="6" t="s">
        <v>8</v>
      </c>
      <c r="B4" s="7">
        <v>0</v>
      </c>
      <c r="C4" s="7">
        <v>3000000000</v>
      </c>
      <c r="D4" s="7">
        <f t="shared" ref="D4:D18" si="0">SUM(B4:C4)</f>
        <v>3000000000</v>
      </c>
      <c r="E4" s="8">
        <v>0</v>
      </c>
      <c r="F4" s="9">
        <v>3000000000</v>
      </c>
      <c r="G4" s="7">
        <f t="shared" ref="G4:G5" si="1">SUM(E4:F4)</f>
        <v>3000000000</v>
      </c>
      <c r="H4" s="10"/>
      <c r="I4" s="9">
        <f>1766210022.45+1693108143.42</f>
        <v>3459318165.8699999</v>
      </c>
      <c r="J4" s="9">
        <f t="shared" ref="J4:J5" si="2">SUM(H4:I4)</f>
        <v>3459318165.8699999</v>
      </c>
      <c r="K4" s="40" t="s">
        <v>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00.5">
      <c r="A5" s="12" t="s">
        <v>10</v>
      </c>
      <c r="B5" s="13">
        <v>0</v>
      </c>
      <c r="C5" s="13">
        <v>4400000000</v>
      </c>
      <c r="D5" s="13">
        <f t="shared" si="0"/>
        <v>4400000000</v>
      </c>
      <c r="E5" s="14">
        <v>0</v>
      </c>
      <c r="F5" s="15">
        <v>4400000000</v>
      </c>
      <c r="G5" s="15">
        <f t="shared" si="1"/>
        <v>4400000000</v>
      </c>
      <c r="H5" s="15">
        <v>0</v>
      </c>
      <c r="I5" s="15">
        <f>2000000000+282312603.74+2325834136.37+8387.5+1295699288.97</f>
        <v>5903854416.5799999</v>
      </c>
      <c r="J5" s="15">
        <f t="shared" si="2"/>
        <v>5903854416.5799999</v>
      </c>
      <c r="K5" s="39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2">
      <c r="A6" s="12" t="s">
        <v>12</v>
      </c>
      <c r="B6" s="16">
        <v>2375000000</v>
      </c>
      <c r="C6" s="16">
        <v>125000000</v>
      </c>
      <c r="D6" s="16">
        <f t="shared" si="0"/>
        <v>2500000000</v>
      </c>
      <c r="E6" s="17">
        <v>464201924.26999998</v>
      </c>
      <c r="F6" s="37" t="s">
        <v>13</v>
      </c>
      <c r="G6" s="17">
        <v>2500000000</v>
      </c>
      <c r="H6" s="13">
        <v>1103877755.1900001</v>
      </c>
      <c r="I6" s="37" t="s">
        <v>14</v>
      </c>
      <c r="J6" s="13">
        <v>3379816292.1700001</v>
      </c>
      <c r="K6" s="38" t="s">
        <v>15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285">
      <c r="A7" s="12" t="s">
        <v>16</v>
      </c>
      <c r="B7" s="16">
        <v>1500000000</v>
      </c>
      <c r="C7" s="13">
        <v>0</v>
      </c>
      <c r="D7" s="13">
        <f t="shared" si="0"/>
        <v>1500000000</v>
      </c>
      <c r="E7" s="17">
        <v>579053919.15999997</v>
      </c>
      <c r="F7" s="17" t="s">
        <v>17</v>
      </c>
      <c r="G7" s="19">
        <v>1500000000</v>
      </c>
      <c r="H7" s="20">
        <v>995928140.87</v>
      </c>
      <c r="I7" s="17" t="s">
        <v>18</v>
      </c>
      <c r="J7" s="21">
        <v>2027889775.3</v>
      </c>
      <c r="K7" s="41" t="s">
        <v>19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14">
      <c r="A8" s="12" t="s">
        <v>20</v>
      </c>
      <c r="B8" s="13">
        <v>5000000000</v>
      </c>
      <c r="C8" s="13">
        <v>0</v>
      </c>
      <c r="D8" s="13">
        <f t="shared" si="0"/>
        <v>5000000000</v>
      </c>
      <c r="E8" s="13">
        <v>5000000000</v>
      </c>
      <c r="F8" s="13">
        <v>0</v>
      </c>
      <c r="G8" s="13">
        <f t="shared" ref="G8:G18" si="3">SUM(E8:F8)</f>
        <v>5000000000</v>
      </c>
      <c r="H8" s="13">
        <v>6648369500</v>
      </c>
      <c r="I8" s="13">
        <v>0</v>
      </c>
      <c r="J8" s="13">
        <f t="shared" ref="J8:J18" si="4">SUM(H8:I8)</f>
        <v>6648369500</v>
      </c>
      <c r="K8" s="42" t="s">
        <v>21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99">
      <c r="A9" s="12" t="s">
        <v>22</v>
      </c>
      <c r="B9" s="13">
        <v>1550000000</v>
      </c>
      <c r="C9" s="13">
        <v>0</v>
      </c>
      <c r="D9" s="13">
        <f t="shared" si="0"/>
        <v>1550000000</v>
      </c>
      <c r="E9" s="13">
        <f>1550000000-1417001073</f>
        <v>132998927</v>
      </c>
      <c r="F9" s="13">
        <v>1417001073</v>
      </c>
      <c r="G9" s="13">
        <f t="shared" si="3"/>
        <v>1550000000</v>
      </c>
      <c r="H9" s="13">
        <f>175263888.59+4625704.21</f>
        <v>179889592.80000001</v>
      </c>
      <c r="I9" s="13">
        <f>(1417001073-170000000-400000000-400000000)+211773067.2+503338675.12+526057127.69</f>
        <v>1688169943.0100002</v>
      </c>
      <c r="J9" s="13">
        <f t="shared" si="4"/>
        <v>1868059535.8100002</v>
      </c>
      <c r="K9" s="23" t="s">
        <v>23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57">
      <c r="A10" s="12" t="s">
        <v>24</v>
      </c>
      <c r="B10" s="13">
        <v>0</v>
      </c>
      <c r="C10" s="13">
        <v>2050000000</v>
      </c>
      <c r="D10" s="13">
        <f t="shared" si="0"/>
        <v>2050000000</v>
      </c>
      <c r="E10" s="13">
        <v>0</v>
      </c>
      <c r="F10" s="13">
        <v>2050000000</v>
      </c>
      <c r="G10" s="13">
        <f t="shared" si="3"/>
        <v>2050000000</v>
      </c>
      <c r="H10" s="13">
        <v>0</v>
      </c>
      <c r="I10" s="13">
        <v>3613054064.9400001</v>
      </c>
      <c r="J10" s="13">
        <f t="shared" si="4"/>
        <v>3613054064.9400001</v>
      </c>
      <c r="K10" s="24" t="s">
        <v>25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3.25" customHeight="1">
      <c r="A11" s="12" t="s">
        <v>26</v>
      </c>
      <c r="B11" s="13">
        <v>0</v>
      </c>
      <c r="C11" s="13">
        <v>4950000000</v>
      </c>
      <c r="D11" s="13">
        <f t="shared" si="0"/>
        <v>4950000000</v>
      </c>
      <c r="E11" s="13">
        <v>0</v>
      </c>
      <c r="F11" s="13">
        <v>4950000000</v>
      </c>
      <c r="G11" s="13">
        <f t="shared" si="3"/>
        <v>4950000000</v>
      </c>
      <c r="H11" s="13">
        <v>0</v>
      </c>
      <c r="I11" s="13">
        <f>5849269138.35+(2*556883401.63)</f>
        <v>6963035941.6100006</v>
      </c>
      <c r="J11" s="13">
        <f t="shared" si="4"/>
        <v>6963035941.6100006</v>
      </c>
      <c r="K11" s="43" t="s">
        <v>27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57">
      <c r="A12" s="12" t="s">
        <v>28</v>
      </c>
      <c r="B12" s="13">
        <v>0</v>
      </c>
      <c r="C12" s="13">
        <v>3650000000</v>
      </c>
      <c r="D12" s="13">
        <f t="shared" si="0"/>
        <v>3650000000</v>
      </c>
      <c r="E12" s="13">
        <v>0</v>
      </c>
      <c r="F12" s="13">
        <v>3650000000</v>
      </c>
      <c r="G12" s="13">
        <f t="shared" si="3"/>
        <v>3650000000</v>
      </c>
      <c r="H12" s="13">
        <v>0</v>
      </c>
      <c r="I12" s="13">
        <v>495143812.17000002</v>
      </c>
      <c r="J12" s="13">
        <f t="shared" si="4"/>
        <v>495143812.17000002</v>
      </c>
      <c r="K12" s="24" t="s">
        <v>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42.75">
      <c r="A13" s="12" t="s">
        <v>29</v>
      </c>
      <c r="B13" s="13">
        <v>135000000</v>
      </c>
      <c r="C13" s="13">
        <v>0</v>
      </c>
      <c r="D13" s="13">
        <f t="shared" si="0"/>
        <v>135000000</v>
      </c>
      <c r="E13" s="13">
        <f>135000000-67000000</f>
        <v>68000000</v>
      </c>
      <c r="F13" s="13">
        <v>0</v>
      </c>
      <c r="G13" s="13">
        <f t="shared" si="3"/>
        <v>68000000</v>
      </c>
      <c r="H13" s="13">
        <f>182510079.777485-67000000</f>
        <v>115510079.77748501</v>
      </c>
      <c r="I13" s="13">
        <v>0</v>
      </c>
      <c r="J13" s="13">
        <f t="shared" si="4"/>
        <v>115510079.77748501</v>
      </c>
      <c r="K13" s="24" t="s">
        <v>30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6.75">
      <c r="A14" s="12" t="s">
        <v>31</v>
      </c>
      <c r="B14" s="13"/>
      <c r="C14" s="13">
        <v>0</v>
      </c>
      <c r="D14" s="13">
        <f t="shared" si="0"/>
        <v>0</v>
      </c>
      <c r="E14" s="13">
        <v>67000000</v>
      </c>
      <c r="F14" s="13">
        <v>0</v>
      </c>
      <c r="G14" s="13">
        <f t="shared" si="3"/>
        <v>67000000</v>
      </c>
      <c r="H14" s="13">
        <v>0</v>
      </c>
      <c r="I14" s="13">
        <v>70673710.629999995</v>
      </c>
      <c r="J14" s="13">
        <f t="shared" si="4"/>
        <v>70673710.629999995</v>
      </c>
      <c r="K14" s="43" t="s">
        <v>32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57">
      <c r="A15" s="12" t="s">
        <v>33</v>
      </c>
      <c r="B15" s="13">
        <v>0</v>
      </c>
      <c r="C15" s="13">
        <v>310000000</v>
      </c>
      <c r="D15" s="13">
        <f t="shared" si="0"/>
        <v>310000000</v>
      </c>
      <c r="E15" s="13">
        <v>0</v>
      </c>
      <c r="F15" s="13">
        <v>110000000</v>
      </c>
      <c r="G15" s="13">
        <f t="shared" si="3"/>
        <v>110000000</v>
      </c>
      <c r="H15" s="13">
        <v>0</v>
      </c>
      <c r="I15" s="13">
        <v>292834288.35000002</v>
      </c>
      <c r="J15" s="13">
        <f t="shared" si="4"/>
        <v>292834288.35000002</v>
      </c>
      <c r="K15" s="24" t="s">
        <v>34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42.75">
      <c r="A16" s="25" t="s">
        <v>35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200000000</v>
      </c>
      <c r="G16" s="13">
        <f t="shared" si="3"/>
        <v>200000000</v>
      </c>
      <c r="H16" s="13">
        <v>0</v>
      </c>
      <c r="I16" s="13">
        <v>236718316.69999999</v>
      </c>
      <c r="J16" s="13">
        <f t="shared" si="4"/>
        <v>236718316.69999999</v>
      </c>
      <c r="K16" s="24" t="s">
        <v>36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28.25">
      <c r="A17" s="12" t="s">
        <v>37</v>
      </c>
      <c r="B17" s="13">
        <v>600000000</v>
      </c>
      <c r="C17" s="13">
        <v>100000000</v>
      </c>
      <c r="D17" s="13">
        <f t="shared" si="0"/>
        <v>700000000</v>
      </c>
      <c r="E17" s="13">
        <v>600000000</v>
      </c>
      <c r="F17" s="13">
        <v>100000000</v>
      </c>
      <c r="G17" s="13">
        <f t="shared" si="3"/>
        <v>700000000</v>
      </c>
      <c r="H17" s="13">
        <v>797804340</v>
      </c>
      <c r="I17" s="13">
        <v>132967290</v>
      </c>
      <c r="J17" s="13">
        <f t="shared" si="4"/>
        <v>930771630</v>
      </c>
      <c r="K17" s="42" t="s">
        <v>38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8.5">
      <c r="A18" s="12" t="s">
        <v>39</v>
      </c>
      <c r="B18" s="13">
        <f>71040828+96619306</f>
        <v>167660134</v>
      </c>
      <c r="C18" s="13">
        <v>0</v>
      </c>
      <c r="D18" s="13">
        <f t="shared" si="0"/>
        <v>167660134</v>
      </c>
      <c r="E18" s="13">
        <f>71040828+96619306</f>
        <v>167660134</v>
      </c>
      <c r="F18" s="13">
        <v>0</v>
      </c>
      <c r="G18" s="13">
        <f t="shared" si="3"/>
        <v>167660134</v>
      </c>
      <c r="H18" s="13">
        <f>96040859.7584634+130623140.060005</f>
        <v>226663999.81846839</v>
      </c>
      <c r="I18" s="13">
        <v>0</v>
      </c>
      <c r="J18" s="13">
        <f t="shared" si="4"/>
        <v>226663999.81846839</v>
      </c>
      <c r="K18" s="24" t="s">
        <v>40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>
      <c r="A19" s="26" t="s">
        <v>41</v>
      </c>
      <c r="B19" s="27">
        <f t="shared" ref="B19:E19" si="5">SUM(B4:B18)</f>
        <v>11327660134</v>
      </c>
      <c r="C19" s="27">
        <f t="shared" si="5"/>
        <v>18585000000</v>
      </c>
      <c r="D19" s="27">
        <f t="shared" si="5"/>
        <v>29912660134</v>
      </c>
      <c r="E19" s="27">
        <f t="shared" si="5"/>
        <v>7078914904.4300003</v>
      </c>
      <c r="F19" s="27">
        <f>SUM(F4:F18)+2035798075.73+920946080.84</f>
        <v>22833745229.57</v>
      </c>
      <c r="G19" s="27">
        <f t="shared" ref="G19:H19" si="6">SUM(G4:G18)</f>
        <v>29912660134</v>
      </c>
      <c r="H19" s="27">
        <f t="shared" si="6"/>
        <v>10068043408.455952</v>
      </c>
      <c r="I19" s="27">
        <f>SUM(I4:I18)+2275938536.98+1031961634.43</f>
        <v>26163670121.27</v>
      </c>
      <c r="J19" s="27">
        <f>SUM(J4:J18)</f>
        <v>36231713529.725945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57">
      <c r="A20" s="12" t="s">
        <v>42</v>
      </c>
      <c r="B20" s="13">
        <v>0</v>
      </c>
      <c r="C20" s="13">
        <v>1500000000</v>
      </c>
      <c r="D20" s="13">
        <f t="shared" ref="D20:D23" si="7">SUM(B20:C20)</f>
        <v>1500000000</v>
      </c>
      <c r="E20" s="13">
        <v>0</v>
      </c>
      <c r="F20" s="13">
        <v>1500000000</v>
      </c>
      <c r="G20" s="13">
        <f t="shared" ref="G20:G23" si="8">SUM(E20:F20)</f>
        <v>1500000000</v>
      </c>
      <c r="H20" s="13">
        <v>0</v>
      </c>
      <c r="I20" s="13">
        <v>1994510850</v>
      </c>
      <c r="J20" s="13">
        <f t="shared" ref="J20:J23" si="9">SUM(H20:I20)</f>
        <v>1994510850</v>
      </c>
      <c r="K20" s="22" t="s">
        <v>43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57">
      <c r="A21" s="25" t="s">
        <v>44</v>
      </c>
      <c r="B21" s="13">
        <v>4392583672</v>
      </c>
      <c r="C21" s="13">
        <v>0</v>
      </c>
      <c r="D21" s="13">
        <f t="shared" si="7"/>
        <v>4392583672</v>
      </c>
      <c r="E21" s="13">
        <v>4392583672</v>
      </c>
      <c r="F21" s="13">
        <v>0</v>
      </c>
      <c r="G21" s="13">
        <f t="shared" si="8"/>
        <v>4392583672</v>
      </c>
      <c r="H21" s="13">
        <v>5840703862.2200003</v>
      </c>
      <c r="I21" s="13">
        <v>0</v>
      </c>
      <c r="J21" s="13">
        <f t="shared" si="9"/>
        <v>5840703862.2200003</v>
      </c>
      <c r="K21" s="22" t="s">
        <v>45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57">
      <c r="A22" s="12" t="s">
        <v>46</v>
      </c>
      <c r="B22" s="13">
        <v>1774471573</v>
      </c>
      <c r="C22" s="13">
        <v>0</v>
      </c>
      <c r="D22" s="13">
        <f t="shared" si="7"/>
        <v>1774471573</v>
      </c>
      <c r="E22" s="13">
        <v>1774471573</v>
      </c>
      <c r="F22" s="13">
        <v>0</v>
      </c>
      <c r="G22" s="13">
        <f t="shared" si="8"/>
        <v>1774471573</v>
      </c>
      <c r="H22" s="13">
        <v>2359468536.9099998</v>
      </c>
      <c r="I22" s="13">
        <v>0</v>
      </c>
      <c r="J22" s="13">
        <f t="shared" si="9"/>
        <v>2359468536.9099998</v>
      </c>
      <c r="K22" s="22" t="s">
        <v>47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57">
      <c r="A23" s="12" t="s">
        <v>48</v>
      </c>
      <c r="B23" s="13">
        <v>0</v>
      </c>
      <c r="C23" s="13">
        <v>110051950</v>
      </c>
      <c r="D23" s="13">
        <f t="shared" si="7"/>
        <v>110051950</v>
      </c>
      <c r="E23" s="13">
        <v>0</v>
      </c>
      <c r="F23" s="13">
        <v>110051950</v>
      </c>
      <c r="G23" s="13">
        <f t="shared" si="8"/>
        <v>110051950</v>
      </c>
      <c r="H23" s="13">
        <v>0</v>
      </c>
      <c r="I23" s="13">
        <v>146333205.56</v>
      </c>
      <c r="J23" s="13">
        <f t="shared" si="9"/>
        <v>146333205.56</v>
      </c>
      <c r="K23" s="22" t="s">
        <v>49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 customHeight="1">
      <c r="A24" s="26" t="s">
        <v>50</v>
      </c>
      <c r="B24" s="27">
        <f t="shared" ref="B24:J24" si="10">SUM(B20:B23)</f>
        <v>6167055245</v>
      </c>
      <c r="C24" s="27">
        <f t="shared" si="10"/>
        <v>1610051950</v>
      </c>
      <c r="D24" s="27">
        <f t="shared" si="10"/>
        <v>7777107195</v>
      </c>
      <c r="E24" s="27">
        <f t="shared" si="10"/>
        <v>6167055245</v>
      </c>
      <c r="F24" s="27">
        <f t="shared" si="10"/>
        <v>1610051950</v>
      </c>
      <c r="G24" s="27">
        <f t="shared" si="10"/>
        <v>7777107195</v>
      </c>
      <c r="H24" s="27">
        <f t="shared" si="10"/>
        <v>8200172399.1300001</v>
      </c>
      <c r="I24" s="27">
        <f t="shared" si="10"/>
        <v>2140844055.5599999</v>
      </c>
      <c r="J24" s="27">
        <f t="shared" si="10"/>
        <v>10341016454.690001</v>
      </c>
      <c r="K24" s="3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5.75" customHeight="1">
      <c r="A25" s="31" t="s">
        <v>51</v>
      </c>
      <c r="B25" s="32">
        <f t="shared" ref="B25:J25" si="11">B19+B24</f>
        <v>17494715379</v>
      </c>
      <c r="C25" s="32">
        <f t="shared" si="11"/>
        <v>20195051950</v>
      </c>
      <c r="D25" s="32">
        <f t="shared" si="11"/>
        <v>37689767329</v>
      </c>
      <c r="E25" s="32">
        <f t="shared" si="11"/>
        <v>13245970149.43</v>
      </c>
      <c r="F25" s="32">
        <f t="shared" si="11"/>
        <v>24443797179.57</v>
      </c>
      <c r="G25" s="32">
        <f t="shared" si="11"/>
        <v>37689767329</v>
      </c>
      <c r="H25" s="32">
        <f t="shared" si="11"/>
        <v>18268215807.585953</v>
      </c>
      <c r="I25" s="32">
        <f t="shared" si="11"/>
        <v>28304514176.830002</v>
      </c>
      <c r="J25" s="32">
        <f t="shared" si="11"/>
        <v>46572729984.415947</v>
      </c>
      <c r="K25" s="3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.75" customHeight="1">
      <c r="A26" s="34"/>
      <c r="B26" s="34"/>
      <c r="C26" s="34"/>
      <c r="D26" s="34"/>
      <c r="E26" s="34"/>
      <c r="F26" s="35"/>
      <c r="G26" s="34"/>
      <c r="H26" s="34"/>
      <c r="I26" s="35"/>
      <c r="J26" s="34"/>
      <c r="K26" s="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customHeight="1">
      <c r="A27" s="2"/>
      <c r="B27" s="2"/>
      <c r="C27" s="36"/>
      <c r="D27" s="36"/>
      <c r="E27" s="36"/>
      <c r="F27" s="36"/>
      <c r="G27" s="2"/>
      <c r="H27" s="2"/>
      <c r="I27" s="2"/>
      <c r="J27" s="2"/>
      <c r="K27" s="2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5.75" customHeight="1"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</row>
    <row r="1004" spans="1:22" ht="15.75" customHeight="1"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</row>
  </sheetData>
  <mergeCells count="5">
    <mergeCell ref="A2:A3"/>
    <mergeCell ref="B2:D2"/>
    <mergeCell ref="E2:G2"/>
    <mergeCell ref="H2:J2"/>
    <mergeCell ref="K2:K3"/>
  </mergeCells>
  <hyperlinks>
    <hyperlink ref="K5" r:id="rId1"/>
    <hyperlink ref="K6" r:id="rId2"/>
    <hyperlink ref="K7" r:id="rId3"/>
    <hyperlink ref="K8" r:id="rId4"/>
    <hyperlink ref="K9" r:id="rId5"/>
    <hyperlink ref="K17" r:id="rId6"/>
    <hyperlink ref="K20" r:id="rId7"/>
    <hyperlink ref="K21" r:id="rId8"/>
    <hyperlink ref="K22" r:id="rId9"/>
    <hyperlink ref="K23" r:id="rId10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Rodrigues</dc:creator>
  <cp:lastModifiedBy>Maria Christina da Fonseca Matos</cp:lastModifiedBy>
  <dcterms:created xsi:type="dcterms:W3CDTF">2024-04-10T14:12:07Z</dcterms:created>
  <dcterms:modified xsi:type="dcterms:W3CDTF">2026-05-07T17:23:50Z</dcterms:modified>
</cp:coreProperties>
</file>