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903034\Desktop\"/>
    </mc:Choice>
  </mc:AlternateContent>
  <bookViews>
    <workbookView xWindow="0" yWindow="0" windowWidth="17970" windowHeight="5970" tabRatio="867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aporte'!$A$1:$J$93</definedName>
    <definedName name="_xlnm._FilterDatabase" localSheetId="1" hidden="1">'Tabela 1 -Iniciativas com valor'!$A$3:$D$76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9" l="1"/>
  <c r="H84" i="13"/>
  <c r="G84" i="13"/>
  <c r="I84" i="13" s="1"/>
  <c r="E72" i="13"/>
  <c r="F33" i="13"/>
  <c r="E33" i="13"/>
  <c r="J62" i="13"/>
  <c r="D53" i="9"/>
  <c r="D13" i="9"/>
  <c r="D30" i="9"/>
  <c r="D32" i="9"/>
  <c r="J12" i="13"/>
  <c r="D14" i="9"/>
  <c r="F13" i="13"/>
  <c r="G13" i="13" s="1"/>
  <c r="D4" i="9"/>
  <c r="H10" i="13"/>
  <c r="H3" i="13"/>
  <c r="H12" i="13"/>
  <c r="G12" i="13"/>
  <c r="H87" i="13"/>
  <c r="G87" i="13"/>
  <c r="I9" i="13"/>
  <c r="F9" i="13"/>
  <c r="J11" i="13"/>
  <c r="I11" i="13"/>
  <c r="F11" i="13"/>
  <c r="I33" i="13"/>
  <c r="H86" i="13"/>
  <c r="G86" i="13"/>
  <c r="I86" i="13" s="1"/>
  <c r="H85" i="13"/>
  <c r="G85" i="13"/>
  <c r="H83" i="13"/>
  <c r="G83" i="13"/>
  <c r="I83" i="13" s="1"/>
  <c r="I85" i="13" s="1"/>
  <c r="F25" i="13"/>
  <c r="D10" i="9"/>
  <c r="D12" i="9"/>
  <c r="I93" i="13"/>
  <c r="E93" i="13"/>
  <c r="H92" i="13"/>
  <c r="G92" i="13"/>
  <c r="H91" i="13"/>
  <c r="G91" i="13"/>
  <c r="H90" i="13"/>
  <c r="G90" i="13"/>
  <c r="H89" i="13"/>
  <c r="G89" i="13"/>
  <c r="H88" i="13"/>
  <c r="G88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G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G9" i="13"/>
  <c r="H8" i="13"/>
  <c r="G8" i="13"/>
  <c r="H7" i="13"/>
  <c r="G7" i="13"/>
  <c r="H6" i="13"/>
  <c r="G6" i="13"/>
  <c r="H5" i="13"/>
  <c r="G5" i="13"/>
  <c r="H4" i="13"/>
  <c r="G4" i="13"/>
  <c r="G3" i="13"/>
  <c r="J85" i="13" l="1"/>
  <c r="J93" i="13" s="1"/>
  <c r="G71" i="13"/>
  <c r="F93" i="13"/>
  <c r="G11" i="13"/>
  <c r="G93" i="13" s="1"/>
  <c r="D93" i="13"/>
  <c r="H26" i="13"/>
  <c r="H93" i="13" s="1"/>
  <c r="H97" i="13" l="1"/>
  <c r="H99" i="13"/>
  <c r="D50" i="9"/>
  <c r="D58" i="9"/>
  <c r="D23" i="9" l="1"/>
  <c r="D6" i="9" l="1"/>
  <c r="D79" i="9" s="1"/>
</calcChain>
</file>

<file path=xl/sharedStrings.xml><?xml version="1.0" encoding="utf-8"?>
<sst xmlns="http://schemas.openxmlformats.org/spreadsheetml/2006/main" count="576" uniqueCount="160">
  <si>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</si>
  <si>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</si>
  <si>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</si>
  <si>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</si>
  <si>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</si>
  <si>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</si>
  <si>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do a mais - Conversões Correção Monetária e Rendimentos Judiciais</t>
  </si>
  <si>
    <t>Valor do a mais - Rendimentos</t>
  </si>
  <si>
    <t>Valor previsto na Lei 23.830/21 (A)</t>
  </si>
  <si>
    <t>Valor atualizado até a Deliberação 025/2026 (B)</t>
  </si>
  <si>
    <t xml:space="preserve">Valor de correção monetária e redimentos aplicados e conversões judiciais homologadas - atualizado até a Deliberação 025/2026 (C) </t>
  </si>
  <si>
    <t>Valor Total da Iniciativa - Valor atualizado até a Deliberação 025/2026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</si>
  <si>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</si>
  <si>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</si>
  <si>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</si>
  <si>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</si>
  <si>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</si>
  <si>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</si>
  <si>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</si>
  <si>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</si>
  <si>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</si>
  <si>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</si>
  <si>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</si>
  <si>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</si>
  <si>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</si>
  <si>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</si>
  <si>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</si>
  <si>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</si>
  <si>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</si>
  <si>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</si>
  <si>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</si>
  <si>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</si>
  <si>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</si>
  <si>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</si>
  <si>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</si>
  <si>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</si>
  <si>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</si>
  <si>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</si>
  <si>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</si>
  <si>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</si>
  <si>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</si>
  <si>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</si>
  <si>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</si>
  <si>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</si>
  <si>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</si>
  <si>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</si>
  <si>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</si>
  <si>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</si>
  <si>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</si>
  <si>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</si>
  <si>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</si>
  <si>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</si>
  <si>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</si>
  <si>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</si>
  <si>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</si>
  <si>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</si>
  <si>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</si>
  <si>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</si>
  <si>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</si>
  <si>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</si>
  <si>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</si>
  <si>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</si>
  <si>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</si>
  <si>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</si>
  <si>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</si>
  <si>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</si>
  <si>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</si>
  <si>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</si>
  <si>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</si>
  <si>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</si>
  <si>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</si>
  <si>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</si>
  <si>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</si>
  <si>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</si>
  <si>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</si>
  <si>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</si>
  <si>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</si>
  <si>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</si>
  <si>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</si>
  <si>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</si>
  <si>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</si>
  <si>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</si>
  <si>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</si>
  <si>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</si>
  <si>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</si>
  <si>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</si>
  <si>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</si>
  <si>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</si>
  <si>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</si>
  <si>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</si>
  <si>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</si>
  <si>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</si>
  <si>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</si>
  <si>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</si>
  <si>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</si>
  <si>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</si>
  <si>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</si>
  <si>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</si>
  <si>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</si>
  <si>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</si>
  <si>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</si>
  <si>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</si>
  <si>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</si>
  <si>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</si>
  <si>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</si>
  <si>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</si>
  <si>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</si>
  <si>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</si>
  <si>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</si>
  <si>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</si>
  <si>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</si>
  <si>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</si>
  <si>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</si>
  <si>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</si>
  <si>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</si>
  <si>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</si>
  <si>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</si>
  <si>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</si>
  <si>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</si>
  <si>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</si>
  <si>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</si>
  <si>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</si>
  <si>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</si>
  <si>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Melhoria da oferta e do acesso à saúde em Unaí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</si>
  <si>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</si>
  <si>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</si>
  <si>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</si>
  <si>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</si>
  <si>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</si>
  <si>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</si>
  <si>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</si>
  <si>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</si>
  <si>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</si>
  <si>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</si>
  <si>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</si>
  <si>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</si>
  <si>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</si>
  <si>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</si>
  <si>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</si>
  <si>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</si>
  <si>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</si>
  <si>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</si>
  <si>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</si>
  <si>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</si>
  <si>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</si>
  <si>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</si>
  <si>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</si>
  <si>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</si>
  <si>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Melhoria da infraestrutura dos municípios – Melhoria da oferta e do acesso à saúde em Unaí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</si>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</sst>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0" xfId="0" applyNumberFormat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0" fontId="0" fillId="0" borderId="4" xfId="0" applyBorder="1"/>
    <xf numFmtId="43" fontId="0" fillId="0" borderId="5" xfId="1" applyFont="1" applyBorder="1"/>
    <xf numFmtId="43" fontId="4" fillId="0" borderId="5" xfId="1" applyFont="1" applyBorder="1"/>
    <xf numFmtId="43" fontId="0" fillId="0" borderId="4" xfId="0" applyNumberFormat="1" applyBorder="1"/>
    <xf numFmtId="43" fontId="4" fillId="0" borderId="4" xfId="1" applyFont="1" applyBorder="1"/>
    <xf numFmtId="8" fontId="0" fillId="0" borderId="0" xfId="0" applyNumberFormat="1"/>
    <xf numFmtId="8" fontId="4" fillId="0" borderId="0" xfId="1" applyNumberFormat="1" applyFont="1"/>
    <xf numFmtId="43" fontId="4" fillId="0" borderId="0" xfId="1" applyFont="1"/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5" fillId="0" borderId="9" xfId="0" applyFont="1" applyBorder="1" applyAlignment="1">
      <alignment wrapText="1" readingOrder="1"/>
    </xf>
    <xf numFmtId="0" fontId="0" fillId="0" borderId="10" xfId="0" applyBorder="1"/>
    <xf numFmtId="0" fontId="0" fillId="0" borderId="11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3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84" sqref="G84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  <col min="9" max="10" width="17.5703125" customWidth="1"/>
  </cols>
  <sheetData>
    <row r="1" spans="1:10" ht="15" customHeight="1" x14ac:dyDescent="0.25">
      <c r="A1" s="51" t="s">
        <v>0</v>
      </c>
      <c r="B1" s="51" t="s">
        <v>1</v>
      </c>
      <c r="C1" s="51" t="s">
        <v>2</v>
      </c>
      <c r="D1" s="52" t="s">
        <v>3</v>
      </c>
      <c r="E1" s="52"/>
      <c r="F1" s="52" t="s">
        <v>4</v>
      </c>
      <c r="G1" s="52"/>
      <c r="H1" s="53" t="s">
        <v>5</v>
      </c>
      <c r="I1" s="49" t="s">
        <v>6</v>
      </c>
      <c r="J1" s="49" t="s">
        <v>7</v>
      </c>
    </row>
    <row r="2" spans="1:10" s="1" customFormat="1" ht="130.15" customHeight="1" x14ac:dyDescent="0.25">
      <c r="A2" s="51"/>
      <c r="B2" s="51"/>
      <c r="C2" s="51"/>
      <c r="D2" s="16" t="s">
        <v>8</v>
      </c>
      <c r="E2" s="16" t="s">
        <v>9</v>
      </c>
      <c r="F2" s="16" t="s">
        <v>10</v>
      </c>
      <c r="G2" s="16" t="s">
        <v>11</v>
      </c>
      <c r="H2" s="54"/>
      <c r="I2" s="50"/>
      <c r="J2" s="50"/>
    </row>
    <row r="3" spans="1:10" ht="30" x14ac:dyDescent="0.25">
      <c r="A3" s="17" t="s">
        <v>12</v>
      </c>
      <c r="B3" s="17" t="s">
        <v>13</v>
      </c>
      <c r="C3" s="2" t="s">
        <v>14</v>
      </c>
      <c r="D3" s="18">
        <v>0</v>
      </c>
      <c r="E3" s="21">
        <v>0</v>
      </c>
      <c r="F3" s="18">
        <v>307500225.61000001</v>
      </c>
      <c r="G3" s="18">
        <f>E3+F3</f>
        <v>307500225.61000001</v>
      </c>
      <c r="H3" s="32">
        <f>E3-D3</f>
        <v>0</v>
      </c>
      <c r="I3" s="34">
        <v>236626811.49000001</v>
      </c>
      <c r="J3" s="34">
        <v>70873414.120000005</v>
      </c>
    </row>
    <row r="4" spans="1:10" x14ac:dyDescent="0.25">
      <c r="A4" s="17" t="s">
        <v>15</v>
      </c>
      <c r="B4" s="17" t="s">
        <v>13</v>
      </c>
      <c r="C4" s="2" t="s">
        <v>16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2">
        <f t="shared" ref="H4:H68" si="1">E4-D4</f>
        <v>0</v>
      </c>
      <c r="I4" s="34">
        <v>122491729.81999999</v>
      </c>
      <c r="J4" s="34">
        <v>0</v>
      </c>
    </row>
    <row r="5" spans="1:10" ht="75" x14ac:dyDescent="0.25">
      <c r="A5" s="17" t="s">
        <v>17</v>
      </c>
      <c r="B5" s="17" t="s">
        <v>18</v>
      </c>
      <c r="C5" s="2" t="s">
        <v>19</v>
      </c>
      <c r="D5" s="18">
        <v>2050000000</v>
      </c>
      <c r="E5" s="21">
        <v>2050000000</v>
      </c>
      <c r="F5" s="18">
        <v>377295557.89000034</v>
      </c>
      <c r="G5" s="18">
        <f t="shared" si="0"/>
        <v>2427295557.8900003</v>
      </c>
      <c r="H5" s="32">
        <f t="shared" si="1"/>
        <v>0</v>
      </c>
      <c r="I5" s="21">
        <v>105905402.67</v>
      </c>
      <c r="J5" s="18">
        <v>271390155.22000033</v>
      </c>
    </row>
    <row r="6" spans="1:10" ht="60" x14ac:dyDescent="0.25">
      <c r="A6" s="17" t="s">
        <v>20</v>
      </c>
      <c r="B6" s="17" t="s">
        <v>13</v>
      </c>
      <c r="C6" s="2" t="s">
        <v>21</v>
      </c>
      <c r="D6" s="18">
        <v>0</v>
      </c>
      <c r="E6" s="21">
        <v>0</v>
      </c>
      <c r="F6" s="18">
        <v>164460000</v>
      </c>
      <c r="G6" s="18">
        <f t="shared" si="0"/>
        <v>164460000</v>
      </c>
      <c r="H6" s="32">
        <f t="shared" si="1"/>
        <v>0</v>
      </c>
      <c r="I6" s="34">
        <v>164460000</v>
      </c>
      <c r="J6" s="34">
        <v>0</v>
      </c>
    </row>
    <row r="7" spans="1:10" ht="60" x14ac:dyDescent="0.25">
      <c r="A7" s="17" t="s">
        <v>20</v>
      </c>
      <c r="B7" s="17" t="s">
        <v>22</v>
      </c>
      <c r="C7" s="2" t="s">
        <v>23</v>
      </c>
      <c r="D7" s="18">
        <v>450000000</v>
      </c>
      <c r="E7" s="21">
        <v>450000000</v>
      </c>
      <c r="F7" s="18">
        <v>0</v>
      </c>
      <c r="G7" s="18">
        <f t="shared" si="0"/>
        <v>450000000</v>
      </c>
      <c r="H7" s="32">
        <f t="shared" si="1"/>
        <v>0</v>
      </c>
      <c r="I7" s="31">
        <v>0</v>
      </c>
      <c r="J7" s="31">
        <v>0</v>
      </c>
    </row>
    <row r="8" spans="1:10" x14ac:dyDescent="0.25">
      <c r="A8" s="17" t="s">
        <v>20</v>
      </c>
      <c r="B8" s="17" t="s">
        <v>24</v>
      </c>
      <c r="C8" s="2" t="s">
        <v>25</v>
      </c>
      <c r="D8" s="18">
        <v>427973562</v>
      </c>
      <c r="E8" s="21">
        <v>427970000</v>
      </c>
      <c r="F8" s="18">
        <v>42186273.049999997</v>
      </c>
      <c r="G8" s="18">
        <f t="shared" si="0"/>
        <v>470156273.05000001</v>
      </c>
      <c r="H8" s="32">
        <f t="shared" si="1"/>
        <v>-3562</v>
      </c>
      <c r="I8" s="34">
        <v>12186273.049999997</v>
      </c>
      <c r="J8" s="34">
        <v>30000000</v>
      </c>
    </row>
    <row r="9" spans="1:10" ht="30" x14ac:dyDescent="0.25">
      <c r="A9" s="17" t="s">
        <v>20</v>
      </c>
      <c r="B9" s="17" t="s">
        <v>24</v>
      </c>
      <c r="C9" s="2" t="s">
        <v>26</v>
      </c>
      <c r="D9" s="18">
        <v>300000000</v>
      </c>
      <c r="E9" s="21">
        <v>270000000</v>
      </c>
      <c r="F9" s="18">
        <f>140000000+193000000</f>
        <v>333000000</v>
      </c>
      <c r="G9" s="18">
        <f t="shared" si="0"/>
        <v>603000000</v>
      </c>
      <c r="H9" s="32">
        <f t="shared" si="1"/>
        <v>-30000000</v>
      </c>
      <c r="I9" s="34">
        <f>140000000+193000000</f>
        <v>333000000</v>
      </c>
      <c r="J9" s="34">
        <v>0</v>
      </c>
    </row>
    <row r="10" spans="1:10" ht="30" x14ac:dyDescent="0.25">
      <c r="A10" s="17" t="s">
        <v>20</v>
      </c>
      <c r="B10" s="17" t="s">
        <v>24</v>
      </c>
      <c r="C10" s="2" t="s">
        <v>27</v>
      </c>
      <c r="D10" s="18">
        <v>3522026438</v>
      </c>
      <c r="E10" s="21">
        <v>3072030000</v>
      </c>
      <c r="F10" s="18">
        <v>0</v>
      </c>
      <c r="G10" s="18">
        <f t="shared" si="0"/>
        <v>3072030000</v>
      </c>
      <c r="H10" s="32">
        <f>E10-D10</f>
        <v>-449996438</v>
      </c>
      <c r="I10" s="31">
        <v>0</v>
      </c>
      <c r="J10" s="31">
        <v>0</v>
      </c>
    </row>
    <row r="11" spans="1:10" ht="45" x14ac:dyDescent="0.25">
      <c r="A11" s="17" t="s">
        <v>20</v>
      </c>
      <c r="B11" s="17" t="s">
        <v>24</v>
      </c>
      <c r="C11" s="2" t="s">
        <v>28</v>
      </c>
      <c r="D11" s="18">
        <v>250000000</v>
      </c>
      <c r="E11" s="21">
        <v>730000000</v>
      </c>
      <c r="F11" s="18">
        <f>46000000+111000000+140000000+160000000</f>
        <v>457000000</v>
      </c>
      <c r="G11" s="18">
        <f t="shared" si="0"/>
        <v>1187000000</v>
      </c>
      <c r="H11" s="32">
        <f t="shared" si="1"/>
        <v>480000000</v>
      </c>
      <c r="I11" s="34">
        <f>46000000+140000000</f>
        <v>186000000</v>
      </c>
      <c r="J11" s="34">
        <f>111000000+160000000</f>
        <v>271000000</v>
      </c>
    </row>
    <row r="12" spans="1:10" ht="60" x14ac:dyDescent="0.25">
      <c r="A12" s="17" t="s">
        <v>20</v>
      </c>
      <c r="B12" s="17" t="s">
        <v>24</v>
      </c>
      <c r="C12" s="2" t="s">
        <v>29</v>
      </c>
      <c r="D12" s="18">
        <v>0</v>
      </c>
      <c r="E12" s="21">
        <v>0</v>
      </c>
      <c r="F12" s="18">
        <v>87800000</v>
      </c>
      <c r="G12" s="18">
        <f t="shared" si="0"/>
        <v>87800000</v>
      </c>
      <c r="H12" s="32">
        <f t="shared" si="1"/>
        <v>0</v>
      </c>
      <c r="I12" s="34">
        <v>0</v>
      </c>
      <c r="J12" s="34">
        <f>72830000+14970000</f>
        <v>87800000</v>
      </c>
    </row>
    <row r="13" spans="1:10" ht="30" x14ac:dyDescent="0.25">
      <c r="A13" s="17" t="s">
        <v>30</v>
      </c>
      <c r="B13" s="17" t="s">
        <v>31</v>
      </c>
      <c r="C13" s="2" t="s">
        <v>32</v>
      </c>
      <c r="D13" s="18">
        <v>6393681</v>
      </c>
      <c r="E13" s="21">
        <v>8700000</v>
      </c>
      <c r="F13" s="18">
        <f>23029352.11+9000000</f>
        <v>32029352.109999999</v>
      </c>
      <c r="G13" s="18">
        <f>E13+F13</f>
        <v>40729352.109999999</v>
      </c>
      <c r="H13" s="32">
        <f t="shared" si="1"/>
        <v>2306319</v>
      </c>
      <c r="I13" s="34">
        <v>32029352.109999999</v>
      </c>
      <c r="J13" s="34">
        <v>0</v>
      </c>
    </row>
    <row r="14" spans="1:10" ht="30" x14ac:dyDescent="0.25">
      <c r="A14" s="17" t="s">
        <v>30</v>
      </c>
      <c r="B14" s="17" t="s">
        <v>33</v>
      </c>
      <c r="C14" s="2" t="s">
        <v>34</v>
      </c>
      <c r="D14" s="18">
        <v>822459.77</v>
      </c>
      <c r="E14" s="21">
        <v>3200000</v>
      </c>
      <c r="F14" s="18">
        <v>1200000</v>
      </c>
      <c r="G14" s="18">
        <f t="shared" si="0"/>
        <v>4400000</v>
      </c>
      <c r="H14" s="32">
        <f t="shared" si="1"/>
        <v>2377540.23</v>
      </c>
      <c r="I14" s="34">
        <v>1200000</v>
      </c>
      <c r="J14" s="34">
        <v>0</v>
      </c>
    </row>
    <row r="15" spans="1:10" ht="30" x14ac:dyDescent="0.25">
      <c r="A15" s="17" t="s">
        <v>30</v>
      </c>
      <c r="B15" s="17" t="s">
        <v>33</v>
      </c>
      <c r="C15" s="2" t="s">
        <v>35</v>
      </c>
      <c r="D15" s="18">
        <v>2000000</v>
      </c>
      <c r="E15" s="21">
        <v>2000000</v>
      </c>
      <c r="F15" s="18">
        <v>0</v>
      </c>
      <c r="G15" s="18">
        <f t="shared" si="0"/>
        <v>2000000</v>
      </c>
      <c r="H15" s="32">
        <f t="shared" si="1"/>
        <v>0</v>
      </c>
      <c r="I15" s="31">
        <v>0</v>
      </c>
      <c r="J15" s="34">
        <v>0</v>
      </c>
    </row>
    <row r="16" spans="1:10" ht="30" x14ac:dyDescent="0.25">
      <c r="A16" s="17" t="s">
        <v>30</v>
      </c>
      <c r="B16" s="17" t="s">
        <v>36</v>
      </c>
      <c r="C16" s="2" t="s">
        <v>37</v>
      </c>
      <c r="D16" s="18">
        <v>3000000</v>
      </c>
      <c r="E16" s="21">
        <v>0</v>
      </c>
      <c r="F16" s="18">
        <v>0</v>
      </c>
      <c r="G16" s="18">
        <f t="shared" si="0"/>
        <v>0</v>
      </c>
      <c r="H16" s="32">
        <f t="shared" si="1"/>
        <v>-3000000</v>
      </c>
      <c r="I16" s="31">
        <v>0</v>
      </c>
      <c r="J16" s="34">
        <v>0</v>
      </c>
    </row>
    <row r="17" spans="1:10" ht="30" x14ac:dyDescent="0.25">
      <c r="A17" s="17" t="s">
        <v>30</v>
      </c>
      <c r="B17" s="17" t="s">
        <v>38</v>
      </c>
      <c r="C17" s="2" t="s">
        <v>39</v>
      </c>
      <c r="D17" s="18">
        <v>1170000</v>
      </c>
      <c r="E17" s="21">
        <v>1345000</v>
      </c>
      <c r="F17" s="18">
        <v>0</v>
      </c>
      <c r="G17" s="18">
        <f t="shared" si="0"/>
        <v>1345000</v>
      </c>
      <c r="H17" s="32">
        <f t="shared" si="1"/>
        <v>175000</v>
      </c>
      <c r="I17" s="31">
        <v>0</v>
      </c>
      <c r="J17" s="34">
        <v>0</v>
      </c>
    </row>
    <row r="18" spans="1:10" ht="30" x14ac:dyDescent="0.25">
      <c r="A18" s="17" t="s">
        <v>30</v>
      </c>
      <c r="B18" s="17" t="s">
        <v>40</v>
      </c>
      <c r="C18" s="2" t="s">
        <v>41</v>
      </c>
      <c r="D18" s="18">
        <v>33248482</v>
      </c>
      <c r="E18" s="21">
        <v>16112602.23</v>
      </c>
      <c r="F18" s="18">
        <v>0</v>
      </c>
      <c r="G18" s="18">
        <f t="shared" si="0"/>
        <v>16112602.23</v>
      </c>
      <c r="H18" s="32">
        <f t="shared" si="1"/>
        <v>-17135879.77</v>
      </c>
      <c r="I18" s="31">
        <v>0</v>
      </c>
      <c r="J18" s="34">
        <v>0</v>
      </c>
    </row>
    <row r="19" spans="1:10" ht="30" x14ac:dyDescent="0.25">
      <c r="A19" s="17" t="s">
        <v>30</v>
      </c>
      <c r="B19" s="17" t="s">
        <v>40</v>
      </c>
      <c r="C19" s="2" t="s">
        <v>42</v>
      </c>
      <c r="D19" s="18">
        <v>138000000</v>
      </c>
      <c r="E19" s="21">
        <v>130000000</v>
      </c>
      <c r="F19" s="18">
        <v>0</v>
      </c>
      <c r="G19" s="18">
        <f t="shared" si="0"/>
        <v>130000000</v>
      </c>
      <c r="H19" s="32">
        <f t="shared" si="1"/>
        <v>-8000000</v>
      </c>
      <c r="I19" s="31">
        <v>0</v>
      </c>
      <c r="J19" s="34">
        <v>0</v>
      </c>
    </row>
    <row r="20" spans="1:10" ht="30" x14ac:dyDescent="0.25">
      <c r="A20" s="17" t="s">
        <v>30</v>
      </c>
      <c r="B20" s="17" t="s">
        <v>40</v>
      </c>
      <c r="C20" s="2" t="s">
        <v>43</v>
      </c>
      <c r="D20" s="18">
        <v>24164127.77</v>
      </c>
      <c r="E20" s="21">
        <v>24164127.77</v>
      </c>
      <c r="F20" s="18">
        <v>0</v>
      </c>
      <c r="G20" s="18">
        <f t="shared" si="0"/>
        <v>24164127.77</v>
      </c>
      <c r="H20" s="32">
        <f t="shared" si="1"/>
        <v>0</v>
      </c>
      <c r="I20" s="31">
        <v>0</v>
      </c>
      <c r="J20" s="34">
        <v>0</v>
      </c>
    </row>
    <row r="21" spans="1:10" x14ac:dyDescent="0.25">
      <c r="A21" s="17" t="s">
        <v>30</v>
      </c>
      <c r="B21" s="17" t="s">
        <v>40</v>
      </c>
      <c r="C21" s="2" t="s">
        <v>44</v>
      </c>
      <c r="D21" s="18">
        <v>3500000</v>
      </c>
      <c r="E21" s="21">
        <v>0</v>
      </c>
      <c r="F21" s="18">
        <v>0</v>
      </c>
      <c r="G21" s="18">
        <f t="shared" si="0"/>
        <v>0</v>
      </c>
      <c r="H21" s="32">
        <f t="shared" si="1"/>
        <v>-3500000</v>
      </c>
      <c r="I21" s="31">
        <v>0</v>
      </c>
      <c r="J21" s="34">
        <v>0</v>
      </c>
    </row>
    <row r="22" spans="1:10" x14ac:dyDescent="0.25">
      <c r="A22" s="17" t="s">
        <v>30</v>
      </c>
      <c r="B22" s="17" t="s">
        <v>40</v>
      </c>
      <c r="C22" s="2" t="s">
        <v>45</v>
      </c>
      <c r="D22" s="18">
        <v>3773400</v>
      </c>
      <c r="E22" s="21">
        <v>3773400</v>
      </c>
      <c r="F22" s="18">
        <v>0</v>
      </c>
      <c r="G22" s="18">
        <f t="shared" si="0"/>
        <v>3773400</v>
      </c>
      <c r="H22" s="32">
        <f t="shared" si="1"/>
        <v>0</v>
      </c>
      <c r="I22" s="31">
        <v>0</v>
      </c>
      <c r="J22" s="34">
        <v>0</v>
      </c>
    </row>
    <row r="23" spans="1:10" ht="30" x14ac:dyDescent="0.25">
      <c r="A23" s="17" t="s">
        <v>30</v>
      </c>
      <c r="B23" s="17" t="s">
        <v>40</v>
      </c>
      <c r="C23" s="2" t="s">
        <v>46</v>
      </c>
      <c r="D23" s="18">
        <v>3091752</v>
      </c>
      <c r="E23" s="21">
        <v>3091703.6</v>
      </c>
      <c r="F23" s="18">
        <v>0</v>
      </c>
      <c r="G23" s="18">
        <f t="shared" si="0"/>
        <v>3091703.6</v>
      </c>
      <c r="H23" s="32">
        <f t="shared" si="1"/>
        <v>-48.399999999906868</v>
      </c>
      <c r="I23" s="31">
        <v>0</v>
      </c>
      <c r="J23" s="34">
        <v>0</v>
      </c>
    </row>
    <row r="24" spans="1:10" ht="30" x14ac:dyDescent="0.25">
      <c r="A24" s="17" t="s">
        <v>30</v>
      </c>
      <c r="B24" s="17" t="s">
        <v>47</v>
      </c>
      <c r="C24" s="2" t="s">
        <v>48</v>
      </c>
      <c r="D24" s="18">
        <v>3777080</v>
      </c>
      <c r="E24" s="21">
        <v>5100000</v>
      </c>
      <c r="F24" s="18">
        <v>450438.40000000037</v>
      </c>
      <c r="G24" s="18">
        <f t="shared" si="0"/>
        <v>5550438.4000000004</v>
      </c>
      <c r="H24" s="32">
        <f t="shared" si="1"/>
        <v>1322920</v>
      </c>
      <c r="I24" s="34">
        <v>450438.40000000037</v>
      </c>
      <c r="J24" s="34">
        <v>0</v>
      </c>
    </row>
    <row r="25" spans="1:10" ht="30" x14ac:dyDescent="0.25">
      <c r="A25" s="17" t="s">
        <v>30</v>
      </c>
      <c r="B25" s="17" t="s">
        <v>13</v>
      </c>
      <c r="C25" s="2" t="s">
        <v>49</v>
      </c>
      <c r="D25" s="18">
        <v>0</v>
      </c>
      <c r="E25" s="21">
        <v>0</v>
      </c>
      <c r="F25" s="18">
        <f>68000000-17000000</f>
        <v>51000000</v>
      </c>
      <c r="G25" s="18">
        <f t="shared" si="0"/>
        <v>51000000</v>
      </c>
      <c r="H25" s="32">
        <f t="shared" si="1"/>
        <v>0</v>
      </c>
      <c r="I25" s="34">
        <v>51000000</v>
      </c>
      <c r="J25" s="34">
        <v>0</v>
      </c>
    </row>
    <row r="26" spans="1:10" ht="30" x14ac:dyDescent="0.25">
      <c r="A26" s="17" t="s">
        <v>30</v>
      </c>
      <c r="B26" s="17" t="s">
        <v>50</v>
      </c>
      <c r="C26" s="2" t="s">
        <v>51</v>
      </c>
      <c r="D26" s="18">
        <f>250000000+1200000</f>
        <v>251200000</v>
      </c>
      <c r="E26" s="21">
        <v>200689167</v>
      </c>
      <c r="F26" s="18">
        <v>0</v>
      </c>
      <c r="G26" s="18">
        <f t="shared" si="0"/>
        <v>200689167</v>
      </c>
      <c r="H26" s="32">
        <f t="shared" si="1"/>
        <v>-50510833</v>
      </c>
      <c r="I26" s="31">
        <v>0</v>
      </c>
      <c r="J26" s="34">
        <v>0</v>
      </c>
    </row>
    <row r="27" spans="1:10" x14ac:dyDescent="0.25">
      <c r="A27" s="17" t="s">
        <v>30</v>
      </c>
      <c r="B27" s="17" t="s">
        <v>50</v>
      </c>
      <c r="C27" s="2" t="s">
        <v>52</v>
      </c>
      <c r="D27" s="18">
        <v>111480000</v>
      </c>
      <c r="E27" s="21">
        <v>111480000</v>
      </c>
      <c r="F27" s="18">
        <v>0</v>
      </c>
      <c r="G27" s="18">
        <f t="shared" si="0"/>
        <v>111480000</v>
      </c>
      <c r="H27" s="32">
        <f t="shared" si="1"/>
        <v>0</v>
      </c>
      <c r="I27" s="31">
        <v>0</v>
      </c>
      <c r="J27" s="34">
        <v>0</v>
      </c>
    </row>
    <row r="28" spans="1:10" x14ac:dyDescent="0.25">
      <c r="A28" s="17" t="s">
        <v>30</v>
      </c>
      <c r="B28" s="17" t="s">
        <v>53</v>
      </c>
      <c r="C28" s="2" t="s">
        <v>54</v>
      </c>
      <c r="D28" s="18">
        <v>30000000</v>
      </c>
      <c r="E28" s="21">
        <v>0</v>
      </c>
      <c r="F28" s="18">
        <v>0</v>
      </c>
      <c r="G28" s="18">
        <f t="shared" si="0"/>
        <v>0</v>
      </c>
      <c r="H28" s="32">
        <f t="shared" si="1"/>
        <v>-30000000</v>
      </c>
      <c r="I28" s="31">
        <v>0</v>
      </c>
      <c r="J28" s="34">
        <v>0</v>
      </c>
    </row>
    <row r="29" spans="1:10" ht="30" x14ac:dyDescent="0.25">
      <c r="A29" s="17" t="s">
        <v>30</v>
      </c>
      <c r="B29" s="17" t="s">
        <v>53</v>
      </c>
      <c r="C29" s="2" t="s">
        <v>55</v>
      </c>
      <c r="D29" s="18">
        <f>250000000-250000000</f>
        <v>0</v>
      </c>
      <c r="E29" s="21">
        <v>0</v>
      </c>
      <c r="F29" s="18">
        <v>0</v>
      </c>
      <c r="G29" s="18">
        <f t="shared" si="0"/>
        <v>0</v>
      </c>
      <c r="H29" s="32">
        <f t="shared" si="1"/>
        <v>0</v>
      </c>
      <c r="I29" s="31">
        <v>0</v>
      </c>
      <c r="J29" s="34">
        <v>0</v>
      </c>
    </row>
    <row r="30" spans="1:10" ht="30" x14ac:dyDescent="0.25">
      <c r="A30" s="17" t="s">
        <v>30</v>
      </c>
      <c r="B30" s="17" t="s">
        <v>53</v>
      </c>
      <c r="C30" s="2" t="s">
        <v>56</v>
      </c>
      <c r="D30" s="18">
        <f>1200000-1200000</f>
        <v>0</v>
      </c>
      <c r="E30" s="21">
        <v>0</v>
      </c>
      <c r="F30" s="18">
        <v>0</v>
      </c>
      <c r="G30" s="18">
        <f t="shared" si="0"/>
        <v>0</v>
      </c>
      <c r="H30" s="32">
        <f t="shared" si="1"/>
        <v>0</v>
      </c>
      <c r="I30" s="31">
        <v>0</v>
      </c>
      <c r="J30" s="34">
        <v>0</v>
      </c>
    </row>
    <row r="31" spans="1:10" x14ac:dyDescent="0.25">
      <c r="A31" s="17" t="s">
        <v>30</v>
      </c>
      <c r="B31" s="17" t="s">
        <v>57</v>
      </c>
      <c r="C31" s="2" t="s">
        <v>58</v>
      </c>
      <c r="D31" s="18">
        <v>14817323.949999999</v>
      </c>
      <c r="E31" s="21">
        <v>14817323</v>
      </c>
      <c r="F31" s="18">
        <v>0</v>
      </c>
      <c r="G31" s="18">
        <f t="shared" si="0"/>
        <v>14817323</v>
      </c>
      <c r="H31" s="32">
        <f t="shared" si="1"/>
        <v>-0.94999999925494194</v>
      </c>
      <c r="I31" s="31">
        <v>0</v>
      </c>
      <c r="J31" s="34">
        <v>0</v>
      </c>
    </row>
    <row r="32" spans="1:10" x14ac:dyDescent="0.25">
      <c r="A32" s="17" t="s">
        <v>30</v>
      </c>
      <c r="B32" s="17" t="s">
        <v>59</v>
      </c>
      <c r="C32" s="2" t="s">
        <v>60</v>
      </c>
      <c r="D32" s="18">
        <v>500000</v>
      </c>
      <c r="E32" s="21">
        <v>500000</v>
      </c>
      <c r="F32" s="18">
        <v>0</v>
      </c>
      <c r="G32" s="18">
        <f t="shared" si="0"/>
        <v>500000</v>
      </c>
      <c r="H32" s="32">
        <f t="shared" si="1"/>
        <v>0</v>
      </c>
      <c r="I32" s="31">
        <v>0</v>
      </c>
      <c r="J32" s="34">
        <v>0</v>
      </c>
    </row>
    <row r="33" spans="1:10" ht="30" x14ac:dyDescent="0.25">
      <c r="A33" s="17" t="s">
        <v>30</v>
      </c>
      <c r="B33" s="17" t="s">
        <v>61</v>
      </c>
      <c r="C33" s="2" t="s">
        <v>62</v>
      </c>
      <c r="D33" s="18">
        <v>7457935</v>
      </c>
      <c r="E33" s="21">
        <f>29712000</f>
        <v>29712000</v>
      </c>
      <c r="F33" s="18">
        <f>7000000+3439506.98</f>
        <v>10439506.98</v>
      </c>
      <c r="G33" s="18">
        <f t="shared" si="0"/>
        <v>40151506.980000004</v>
      </c>
      <c r="H33" s="32">
        <f t="shared" si="1"/>
        <v>22254065</v>
      </c>
      <c r="I33" s="18">
        <f>7000000-3770011.1</f>
        <v>3229988.9</v>
      </c>
      <c r="J33" s="34">
        <v>0</v>
      </c>
    </row>
    <row r="34" spans="1:10" ht="30" x14ac:dyDescent="0.25">
      <c r="A34" s="17" t="s">
        <v>30</v>
      </c>
      <c r="B34" s="17" t="s">
        <v>61</v>
      </c>
      <c r="C34" s="2" t="s">
        <v>63</v>
      </c>
      <c r="D34" s="18">
        <v>2275000</v>
      </c>
      <c r="E34" s="21">
        <v>3900000</v>
      </c>
      <c r="F34" s="18">
        <v>0</v>
      </c>
      <c r="G34" s="18">
        <f t="shared" si="0"/>
        <v>3900000</v>
      </c>
      <c r="H34" s="32">
        <f t="shared" si="1"/>
        <v>1625000</v>
      </c>
      <c r="I34" s="31">
        <v>0</v>
      </c>
      <c r="J34" s="34">
        <v>0</v>
      </c>
    </row>
    <row r="35" spans="1:10" ht="30" x14ac:dyDescent="0.25">
      <c r="A35" s="17" t="s">
        <v>30</v>
      </c>
      <c r="B35" s="17" t="s">
        <v>61</v>
      </c>
      <c r="C35" s="2" t="s">
        <v>64</v>
      </c>
      <c r="D35" s="18">
        <v>10000000</v>
      </c>
      <c r="E35" s="21">
        <v>160493.01999999999</v>
      </c>
      <c r="F35" s="18">
        <v>0</v>
      </c>
      <c r="G35" s="18">
        <f t="shared" si="0"/>
        <v>160493.01999999999</v>
      </c>
      <c r="H35" s="32">
        <f t="shared" si="1"/>
        <v>-9839506.9800000004</v>
      </c>
      <c r="I35" s="18">
        <v>3770011.1</v>
      </c>
      <c r="J35" s="34">
        <v>0</v>
      </c>
    </row>
    <row r="36" spans="1:10" x14ac:dyDescent="0.25">
      <c r="A36" s="17" t="s">
        <v>30</v>
      </c>
      <c r="B36" s="17" t="s">
        <v>61</v>
      </c>
      <c r="C36" s="2" t="s">
        <v>65</v>
      </c>
      <c r="D36" s="18">
        <v>5000000</v>
      </c>
      <c r="E36" s="21">
        <v>5000000</v>
      </c>
      <c r="F36" s="18">
        <v>0</v>
      </c>
      <c r="G36" s="18">
        <f t="shared" si="0"/>
        <v>5000000</v>
      </c>
      <c r="H36" s="32">
        <f t="shared" si="1"/>
        <v>0</v>
      </c>
      <c r="I36" s="31">
        <v>0</v>
      </c>
      <c r="J36" s="34">
        <v>0</v>
      </c>
    </row>
    <row r="37" spans="1:10" x14ac:dyDescent="0.25">
      <c r="A37" s="17" t="s">
        <v>30</v>
      </c>
      <c r="B37" s="17" t="s">
        <v>66</v>
      </c>
      <c r="C37" s="2" t="s">
        <v>67</v>
      </c>
      <c r="D37" s="18">
        <v>728000</v>
      </c>
      <c r="E37" s="21">
        <v>722675.44</v>
      </c>
      <c r="F37" s="18">
        <v>0</v>
      </c>
      <c r="G37" s="18">
        <f t="shared" si="0"/>
        <v>722675.44</v>
      </c>
      <c r="H37" s="32">
        <f t="shared" si="1"/>
        <v>-5324.5600000000559</v>
      </c>
      <c r="I37" s="31">
        <v>0</v>
      </c>
      <c r="J37" s="34">
        <v>0</v>
      </c>
    </row>
    <row r="38" spans="1:10" x14ac:dyDescent="0.25">
      <c r="A38" s="17" t="s">
        <v>30</v>
      </c>
      <c r="B38" s="17" t="s">
        <v>68</v>
      </c>
      <c r="C38" s="2" t="s">
        <v>69</v>
      </c>
      <c r="D38" s="18">
        <v>926418</v>
      </c>
      <c r="E38" s="21">
        <v>0</v>
      </c>
      <c r="F38" s="18">
        <v>0</v>
      </c>
      <c r="G38" s="18">
        <f t="shared" si="0"/>
        <v>0</v>
      </c>
      <c r="H38" s="32">
        <f t="shared" si="1"/>
        <v>-926418</v>
      </c>
      <c r="I38" s="31">
        <v>0</v>
      </c>
      <c r="J38" s="34">
        <v>0</v>
      </c>
    </row>
    <row r="39" spans="1:10" ht="30" x14ac:dyDescent="0.25">
      <c r="A39" s="17" t="s">
        <v>30</v>
      </c>
      <c r="B39" s="17" t="s">
        <v>68</v>
      </c>
      <c r="C39" s="2" t="s">
        <v>70</v>
      </c>
      <c r="D39" s="18">
        <v>50500000</v>
      </c>
      <c r="E39" s="21">
        <v>49000000</v>
      </c>
      <c r="F39" s="18">
        <v>0</v>
      </c>
      <c r="G39" s="18">
        <f t="shared" si="0"/>
        <v>49000000</v>
      </c>
      <c r="H39" s="32">
        <f t="shared" si="1"/>
        <v>-1500000</v>
      </c>
      <c r="I39" s="31">
        <v>0</v>
      </c>
      <c r="J39" s="34">
        <v>0</v>
      </c>
    </row>
    <row r="40" spans="1:10" x14ac:dyDescent="0.25">
      <c r="A40" s="17" t="s">
        <v>30</v>
      </c>
      <c r="B40" s="17" t="s">
        <v>68</v>
      </c>
      <c r="C40" s="2" t="s">
        <v>71</v>
      </c>
      <c r="D40" s="18">
        <v>5774000</v>
      </c>
      <c r="E40" s="21">
        <v>42412000</v>
      </c>
      <c r="F40" s="18">
        <v>0</v>
      </c>
      <c r="G40" s="18">
        <f t="shared" si="0"/>
        <v>42412000</v>
      </c>
      <c r="H40" s="32">
        <f t="shared" si="1"/>
        <v>36638000</v>
      </c>
      <c r="I40" s="31">
        <v>0</v>
      </c>
      <c r="J40" s="34">
        <v>0</v>
      </c>
    </row>
    <row r="41" spans="1:10" ht="30" x14ac:dyDescent="0.25">
      <c r="A41" s="17" t="s">
        <v>30</v>
      </c>
      <c r="B41" s="17" t="s">
        <v>68</v>
      </c>
      <c r="C41" s="2" t="s">
        <v>72</v>
      </c>
      <c r="D41" s="18">
        <v>9709700</v>
      </c>
      <c r="E41" s="21">
        <v>14000000</v>
      </c>
      <c r="F41" s="18">
        <v>0</v>
      </c>
      <c r="G41" s="18">
        <f t="shared" si="0"/>
        <v>14000000</v>
      </c>
      <c r="H41" s="32">
        <f t="shared" si="1"/>
        <v>4290300</v>
      </c>
      <c r="I41" s="31">
        <v>0</v>
      </c>
      <c r="J41" s="34">
        <v>0</v>
      </c>
    </row>
    <row r="42" spans="1:10" ht="30" x14ac:dyDescent="0.25">
      <c r="A42" s="17" t="s">
        <v>30</v>
      </c>
      <c r="B42" s="17" t="s">
        <v>68</v>
      </c>
      <c r="C42" s="2" t="s">
        <v>73</v>
      </c>
      <c r="D42" s="18">
        <v>5223348</v>
      </c>
      <c r="E42" s="21">
        <v>0</v>
      </c>
      <c r="F42" s="18">
        <v>0</v>
      </c>
      <c r="G42" s="18">
        <f t="shared" si="0"/>
        <v>0</v>
      </c>
      <c r="H42" s="32">
        <f t="shared" si="1"/>
        <v>-5223348</v>
      </c>
      <c r="I42" s="31">
        <v>0</v>
      </c>
      <c r="J42" s="34">
        <v>0</v>
      </c>
    </row>
    <row r="43" spans="1:10" x14ac:dyDescent="0.25">
      <c r="A43" s="17" t="s">
        <v>30</v>
      </c>
      <c r="B43" s="17" t="s">
        <v>68</v>
      </c>
      <c r="C43" s="2" t="s">
        <v>74</v>
      </c>
      <c r="D43" s="18">
        <v>53504000</v>
      </c>
      <c r="E43" s="21">
        <v>45345000</v>
      </c>
      <c r="F43" s="18">
        <v>0</v>
      </c>
      <c r="G43" s="18">
        <f t="shared" si="0"/>
        <v>45345000</v>
      </c>
      <c r="H43" s="32">
        <f t="shared" si="1"/>
        <v>-8159000</v>
      </c>
      <c r="I43" s="31">
        <v>0</v>
      </c>
      <c r="J43" s="34">
        <v>0</v>
      </c>
    </row>
    <row r="44" spans="1:10" ht="30" x14ac:dyDescent="0.25">
      <c r="A44" s="17" t="s">
        <v>30</v>
      </c>
      <c r="B44" s="17" t="s">
        <v>75</v>
      </c>
      <c r="C44" s="2" t="s">
        <v>76</v>
      </c>
      <c r="D44" s="18">
        <v>9471300</v>
      </c>
      <c r="E44" s="21">
        <v>13899715.810000001</v>
      </c>
      <c r="F44" s="18">
        <v>0</v>
      </c>
      <c r="G44" s="18">
        <f t="shared" si="0"/>
        <v>13899715.810000001</v>
      </c>
      <c r="H44" s="32">
        <f t="shared" si="1"/>
        <v>4428415.8100000005</v>
      </c>
      <c r="I44" s="31">
        <v>0</v>
      </c>
      <c r="J44" s="34">
        <v>0</v>
      </c>
    </row>
    <row r="45" spans="1:10" ht="30" x14ac:dyDescent="0.25">
      <c r="A45" s="17" t="s">
        <v>30</v>
      </c>
      <c r="B45" s="17" t="s">
        <v>75</v>
      </c>
      <c r="C45" s="2" t="s">
        <v>77</v>
      </c>
      <c r="D45" s="18">
        <v>100000000</v>
      </c>
      <c r="E45" s="21">
        <v>98100000</v>
      </c>
      <c r="F45" s="18">
        <v>0</v>
      </c>
      <c r="G45" s="18">
        <f t="shared" si="0"/>
        <v>98100000</v>
      </c>
      <c r="H45" s="32">
        <f t="shared" si="1"/>
        <v>-1900000</v>
      </c>
      <c r="I45" s="31">
        <v>0</v>
      </c>
      <c r="J45" s="34">
        <v>0</v>
      </c>
    </row>
    <row r="46" spans="1:10" ht="30" x14ac:dyDescent="0.25">
      <c r="A46" s="17" t="s">
        <v>30</v>
      </c>
      <c r="B46" s="17" t="s">
        <v>75</v>
      </c>
      <c r="C46" s="2" t="s">
        <v>78</v>
      </c>
      <c r="D46" s="18">
        <v>1000000</v>
      </c>
      <c r="E46" s="21">
        <v>0</v>
      </c>
      <c r="F46" s="18">
        <v>0</v>
      </c>
      <c r="G46" s="18">
        <f t="shared" si="0"/>
        <v>0</v>
      </c>
      <c r="H46" s="32">
        <f t="shared" si="1"/>
        <v>-1000000</v>
      </c>
      <c r="I46" s="31">
        <v>0</v>
      </c>
      <c r="J46" s="34">
        <v>0</v>
      </c>
    </row>
    <row r="47" spans="1:10" x14ac:dyDescent="0.25">
      <c r="A47" s="17" t="s">
        <v>30</v>
      </c>
      <c r="B47" s="17" t="s">
        <v>75</v>
      </c>
      <c r="C47" s="2" t="s">
        <v>79</v>
      </c>
      <c r="D47" s="18">
        <v>129995000</v>
      </c>
      <c r="E47" s="21">
        <v>4000000</v>
      </c>
      <c r="F47" s="18">
        <v>0</v>
      </c>
      <c r="G47" s="18">
        <f t="shared" si="0"/>
        <v>4000000</v>
      </c>
      <c r="H47" s="32">
        <f t="shared" si="1"/>
        <v>-125995000</v>
      </c>
      <c r="I47" s="31">
        <v>0</v>
      </c>
      <c r="J47" s="34">
        <v>0</v>
      </c>
    </row>
    <row r="48" spans="1:10" x14ac:dyDescent="0.25">
      <c r="A48" s="17" t="s">
        <v>30</v>
      </c>
      <c r="B48" s="17" t="s">
        <v>75</v>
      </c>
      <c r="C48" s="2" t="s">
        <v>80</v>
      </c>
      <c r="D48" s="18">
        <v>19896000</v>
      </c>
      <c r="E48" s="21">
        <v>38614000</v>
      </c>
      <c r="F48" s="18">
        <v>0</v>
      </c>
      <c r="G48" s="18">
        <f t="shared" si="0"/>
        <v>38614000</v>
      </c>
      <c r="H48" s="32">
        <f t="shared" si="1"/>
        <v>18718000</v>
      </c>
      <c r="I48" s="31">
        <v>0</v>
      </c>
      <c r="J48" s="34">
        <v>0</v>
      </c>
    </row>
    <row r="49" spans="1:10" x14ac:dyDescent="0.25">
      <c r="A49" s="17" t="s">
        <v>30</v>
      </c>
      <c r="B49" s="17" t="s">
        <v>75</v>
      </c>
      <c r="C49" s="2" t="s">
        <v>81</v>
      </c>
      <c r="D49" s="18">
        <v>13300000</v>
      </c>
      <c r="E49" s="21">
        <v>10650450</v>
      </c>
      <c r="F49" s="18">
        <v>0</v>
      </c>
      <c r="G49" s="18">
        <f t="shared" si="0"/>
        <v>10650450</v>
      </c>
      <c r="H49" s="32">
        <f t="shared" si="1"/>
        <v>-2649550</v>
      </c>
      <c r="I49" s="31">
        <v>0</v>
      </c>
      <c r="J49" s="34">
        <v>0</v>
      </c>
    </row>
    <row r="50" spans="1:10" x14ac:dyDescent="0.25">
      <c r="A50" s="17" t="s">
        <v>30</v>
      </c>
      <c r="B50" s="17" t="s">
        <v>82</v>
      </c>
      <c r="C50" s="2" t="s">
        <v>83</v>
      </c>
      <c r="D50" s="18">
        <v>800000</v>
      </c>
      <c r="E50" s="21">
        <v>800000</v>
      </c>
      <c r="F50" s="18">
        <v>42212.06</v>
      </c>
      <c r="G50" s="18">
        <f t="shared" si="0"/>
        <v>842212.06</v>
      </c>
      <c r="H50" s="32">
        <f t="shared" si="1"/>
        <v>0</v>
      </c>
      <c r="I50" s="34">
        <v>42212.06</v>
      </c>
      <c r="J50" s="34">
        <v>0</v>
      </c>
    </row>
    <row r="51" spans="1:10" x14ac:dyDescent="0.25">
      <c r="A51" s="17" t="s">
        <v>30</v>
      </c>
      <c r="B51" s="17" t="s">
        <v>84</v>
      </c>
      <c r="C51" s="2" t="s">
        <v>85</v>
      </c>
      <c r="D51" s="18">
        <v>5130000</v>
      </c>
      <c r="E51" s="21">
        <v>15130000</v>
      </c>
      <c r="F51" s="18">
        <v>0</v>
      </c>
      <c r="G51" s="18">
        <f t="shared" si="0"/>
        <v>15130000</v>
      </c>
      <c r="H51" s="32">
        <f t="shared" si="1"/>
        <v>10000000</v>
      </c>
      <c r="I51" s="31">
        <v>0</v>
      </c>
      <c r="J51" s="34">
        <v>0</v>
      </c>
    </row>
    <row r="52" spans="1:10" x14ac:dyDescent="0.25">
      <c r="A52" s="17" t="s">
        <v>30</v>
      </c>
      <c r="B52" s="17" t="s">
        <v>84</v>
      </c>
      <c r="C52" s="2" t="s">
        <v>86</v>
      </c>
      <c r="D52" s="18">
        <v>3000000</v>
      </c>
      <c r="E52" s="21">
        <v>3000000</v>
      </c>
      <c r="F52" s="18">
        <v>0</v>
      </c>
      <c r="G52" s="18">
        <f t="shared" si="0"/>
        <v>3000000</v>
      </c>
      <c r="H52" s="32">
        <f t="shared" si="1"/>
        <v>0</v>
      </c>
      <c r="I52" s="31">
        <v>0</v>
      </c>
      <c r="J52" s="34">
        <v>0</v>
      </c>
    </row>
    <row r="53" spans="1:10" ht="45" x14ac:dyDescent="0.25">
      <c r="A53" s="17" t="s">
        <v>30</v>
      </c>
      <c r="B53" s="17" t="s">
        <v>84</v>
      </c>
      <c r="C53" s="22" t="s">
        <v>87</v>
      </c>
      <c r="D53" s="18">
        <v>650000</v>
      </c>
      <c r="E53" s="21">
        <v>650000</v>
      </c>
      <c r="F53" s="18">
        <v>0</v>
      </c>
      <c r="G53" s="18">
        <f t="shared" si="0"/>
        <v>650000</v>
      </c>
      <c r="H53" s="32">
        <f t="shared" si="1"/>
        <v>0</v>
      </c>
      <c r="I53" s="31">
        <v>0</v>
      </c>
      <c r="J53" s="34">
        <v>0</v>
      </c>
    </row>
    <row r="54" spans="1:10" ht="45" x14ac:dyDescent="0.25">
      <c r="A54" s="17" t="s">
        <v>30</v>
      </c>
      <c r="B54" s="17" t="s">
        <v>88</v>
      </c>
      <c r="C54" s="2" t="s">
        <v>89</v>
      </c>
      <c r="D54" s="18">
        <v>500000</v>
      </c>
      <c r="E54" s="21">
        <v>2300000</v>
      </c>
      <c r="F54" s="18">
        <v>0</v>
      </c>
      <c r="G54" s="18">
        <f t="shared" si="0"/>
        <v>2300000</v>
      </c>
      <c r="H54" s="32">
        <f t="shared" si="1"/>
        <v>1800000</v>
      </c>
      <c r="I54" s="31">
        <v>0</v>
      </c>
      <c r="J54" s="34">
        <v>0</v>
      </c>
    </row>
    <row r="55" spans="1:10" ht="45" x14ac:dyDescent="0.25">
      <c r="A55" s="17" t="s">
        <v>30</v>
      </c>
      <c r="B55" s="17" t="s">
        <v>88</v>
      </c>
      <c r="C55" s="2" t="s">
        <v>90</v>
      </c>
      <c r="D55" s="18">
        <v>2080000</v>
      </c>
      <c r="E55" s="21">
        <v>3400000</v>
      </c>
      <c r="F55" s="18">
        <v>0</v>
      </c>
      <c r="G55" s="18">
        <f t="shared" si="0"/>
        <v>3400000</v>
      </c>
      <c r="H55" s="32">
        <f t="shared" si="1"/>
        <v>1320000</v>
      </c>
      <c r="I55" s="31">
        <v>0</v>
      </c>
      <c r="J55" s="34">
        <v>0</v>
      </c>
    </row>
    <row r="56" spans="1:10" x14ac:dyDescent="0.25">
      <c r="A56" s="17" t="s">
        <v>30</v>
      </c>
      <c r="B56" s="17" t="s">
        <v>88</v>
      </c>
      <c r="C56" s="2" t="s">
        <v>91</v>
      </c>
      <c r="D56" s="18">
        <v>10000000</v>
      </c>
      <c r="E56" s="21">
        <v>0</v>
      </c>
      <c r="F56" s="18">
        <v>0</v>
      </c>
      <c r="G56" s="18">
        <f t="shared" si="0"/>
        <v>0</v>
      </c>
      <c r="H56" s="32">
        <f t="shared" si="1"/>
        <v>-10000000</v>
      </c>
      <c r="I56" s="31">
        <v>0</v>
      </c>
      <c r="J56" s="34">
        <v>0</v>
      </c>
    </row>
    <row r="57" spans="1:10" x14ac:dyDescent="0.25">
      <c r="A57" s="17" t="s">
        <v>30</v>
      </c>
      <c r="B57" s="17" t="s">
        <v>22</v>
      </c>
      <c r="C57" s="2" t="s">
        <v>92</v>
      </c>
      <c r="D57" s="18">
        <v>1220000000</v>
      </c>
      <c r="E57" s="21">
        <v>1195796000</v>
      </c>
      <c r="F57" s="18">
        <v>0</v>
      </c>
      <c r="G57" s="18">
        <f t="shared" si="0"/>
        <v>1195796000</v>
      </c>
      <c r="H57" s="32">
        <f t="shared" si="1"/>
        <v>-24204000</v>
      </c>
      <c r="I57" s="31">
        <v>0</v>
      </c>
      <c r="J57" s="34">
        <v>0</v>
      </c>
    </row>
    <row r="58" spans="1:10" ht="30" x14ac:dyDescent="0.25">
      <c r="A58" s="17" t="s">
        <v>30</v>
      </c>
      <c r="B58" s="17" t="s">
        <v>22</v>
      </c>
      <c r="C58" s="2" t="s">
        <v>93</v>
      </c>
      <c r="D58" s="18">
        <v>0</v>
      </c>
      <c r="E58" s="21">
        <v>0</v>
      </c>
      <c r="F58" s="18">
        <v>6000000</v>
      </c>
      <c r="G58" s="18">
        <f t="shared" si="0"/>
        <v>6000000</v>
      </c>
      <c r="H58" s="32">
        <f t="shared" si="1"/>
        <v>0</v>
      </c>
      <c r="I58" s="34">
        <v>6000000</v>
      </c>
      <c r="J58" s="34">
        <v>0</v>
      </c>
    </row>
    <row r="59" spans="1:10" ht="45" x14ac:dyDescent="0.25">
      <c r="A59" s="17" t="s">
        <v>30</v>
      </c>
      <c r="B59" s="17" t="s">
        <v>24</v>
      </c>
      <c r="C59" s="2" t="s">
        <v>94</v>
      </c>
      <c r="D59" s="18">
        <v>147000000</v>
      </c>
      <c r="E59" s="21">
        <v>0</v>
      </c>
      <c r="F59" s="18">
        <v>0</v>
      </c>
      <c r="G59" s="18">
        <f t="shared" si="0"/>
        <v>0</v>
      </c>
      <c r="H59" s="32">
        <f t="shared" si="1"/>
        <v>-147000000</v>
      </c>
      <c r="I59" s="31">
        <v>0</v>
      </c>
      <c r="J59" s="34">
        <v>0</v>
      </c>
    </row>
    <row r="60" spans="1:10" ht="30" x14ac:dyDescent="0.25">
      <c r="A60" s="17" t="s">
        <v>30</v>
      </c>
      <c r="B60" s="17" t="s">
        <v>24</v>
      </c>
      <c r="C60" s="2" t="s">
        <v>95</v>
      </c>
      <c r="D60" s="18">
        <v>1300000</v>
      </c>
      <c r="E60" s="21">
        <v>0</v>
      </c>
      <c r="F60" s="18">
        <v>10000000</v>
      </c>
      <c r="G60" s="18">
        <f t="shared" si="0"/>
        <v>10000000</v>
      </c>
      <c r="H60" s="32">
        <f t="shared" si="1"/>
        <v>-1300000</v>
      </c>
      <c r="I60" s="34">
        <v>0</v>
      </c>
      <c r="J60" s="34">
        <v>10000000</v>
      </c>
    </row>
    <row r="61" spans="1:10" ht="30" x14ac:dyDescent="0.25">
      <c r="A61" s="17" t="s">
        <v>30</v>
      </c>
      <c r="B61" s="17" t="s">
        <v>24</v>
      </c>
      <c r="C61" s="2" t="s">
        <v>96</v>
      </c>
      <c r="D61" s="18">
        <v>300000</v>
      </c>
      <c r="E61" s="21">
        <v>0</v>
      </c>
      <c r="F61" s="18">
        <v>0</v>
      </c>
      <c r="G61" s="18">
        <f t="shared" si="0"/>
        <v>0</v>
      </c>
      <c r="H61" s="32">
        <f t="shared" si="1"/>
        <v>-300000</v>
      </c>
      <c r="I61" s="31">
        <v>0</v>
      </c>
      <c r="J61" s="34">
        <v>0</v>
      </c>
    </row>
    <row r="62" spans="1:10" ht="30" x14ac:dyDescent="0.25">
      <c r="A62" s="14" t="s">
        <v>30</v>
      </c>
      <c r="B62" s="14" t="s">
        <v>24</v>
      </c>
      <c r="C62" s="14" t="s">
        <v>97</v>
      </c>
      <c r="D62" s="15">
        <v>0</v>
      </c>
      <c r="E62" s="21"/>
      <c r="F62" s="18">
        <v>402995175.74000001</v>
      </c>
      <c r="G62" s="18">
        <f t="shared" si="0"/>
        <v>402995175.74000001</v>
      </c>
      <c r="H62" s="32">
        <f t="shared" si="1"/>
        <v>0</v>
      </c>
      <c r="I62" s="34">
        <v>382634980.25999999</v>
      </c>
      <c r="J62" s="34">
        <f>10576744.99+7083730.38+2312424+80906.1+306390.01</f>
        <v>20360195.480000004</v>
      </c>
    </row>
    <row r="63" spans="1:10" ht="30" x14ac:dyDescent="0.25">
      <c r="A63" s="17" t="s">
        <v>30</v>
      </c>
      <c r="B63" s="17" t="s">
        <v>24</v>
      </c>
      <c r="C63" s="2" t="s">
        <v>98</v>
      </c>
      <c r="D63" s="18">
        <v>20000</v>
      </c>
      <c r="E63" s="21">
        <v>0</v>
      </c>
      <c r="F63" s="18">
        <v>0</v>
      </c>
      <c r="G63" s="18">
        <f t="shared" si="0"/>
        <v>0</v>
      </c>
      <c r="H63" s="32">
        <f t="shared" si="1"/>
        <v>-20000</v>
      </c>
      <c r="I63" s="31">
        <v>0</v>
      </c>
      <c r="J63" s="34">
        <v>0</v>
      </c>
    </row>
    <row r="64" spans="1:10" ht="30" x14ac:dyDescent="0.25">
      <c r="A64" s="17" t="s">
        <v>30</v>
      </c>
      <c r="B64" s="17" t="s">
        <v>24</v>
      </c>
      <c r="C64" s="2" t="s">
        <v>99</v>
      </c>
      <c r="D64" s="18">
        <v>253000000</v>
      </c>
      <c r="E64" s="21">
        <v>253000000</v>
      </c>
      <c r="F64" s="18">
        <v>0</v>
      </c>
      <c r="G64" s="18">
        <f t="shared" si="0"/>
        <v>253000000</v>
      </c>
      <c r="H64" s="32">
        <f t="shared" si="1"/>
        <v>0</v>
      </c>
      <c r="I64" s="31">
        <v>0</v>
      </c>
      <c r="J64" s="34">
        <v>0</v>
      </c>
    </row>
    <row r="65" spans="1:10" ht="30" x14ac:dyDescent="0.25">
      <c r="A65" s="17" t="s">
        <v>30</v>
      </c>
      <c r="B65" s="17" t="s">
        <v>24</v>
      </c>
      <c r="C65" s="2" t="s">
        <v>100</v>
      </c>
      <c r="D65" s="18">
        <v>45000000</v>
      </c>
      <c r="E65" s="21">
        <v>45000000</v>
      </c>
      <c r="F65" s="18">
        <v>0</v>
      </c>
      <c r="G65" s="18">
        <f t="shared" si="0"/>
        <v>45000000</v>
      </c>
      <c r="H65" s="32">
        <f t="shared" si="1"/>
        <v>0</v>
      </c>
      <c r="I65" s="31">
        <v>0</v>
      </c>
      <c r="J65" s="34">
        <v>0</v>
      </c>
    </row>
    <row r="66" spans="1:10" ht="30" x14ac:dyDescent="0.25">
      <c r="A66" s="17" t="s">
        <v>30</v>
      </c>
      <c r="B66" s="17" t="s">
        <v>24</v>
      </c>
      <c r="C66" s="2" t="s">
        <v>101</v>
      </c>
      <c r="D66" s="18">
        <v>82197495.680000007</v>
      </c>
      <c r="E66" s="21">
        <v>98860000</v>
      </c>
      <c r="F66" s="18">
        <v>42000000</v>
      </c>
      <c r="G66" s="18">
        <f t="shared" si="0"/>
        <v>140860000</v>
      </c>
      <c r="H66" s="32">
        <f t="shared" si="1"/>
        <v>16662504.319999993</v>
      </c>
      <c r="I66" s="34">
        <v>20000000</v>
      </c>
      <c r="J66" s="34">
        <v>22000000</v>
      </c>
    </row>
    <row r="67" spans="1:10" x14ac:dyDescent="0.25">
      <c r="A67" s="17" t="s">
        <v>30</v>
      </c>
      <c r="B67" s="17" t="s">
        <v>102</v>
      </c>
      <c r="C67" s="2" t="s">
        <v>103</v>
      </c>
      <c r="D67" s="18">
        <v>552000</v>
      </c>
      <c r="E67" s="21">
        <v>75352000</v>
      </c>
      <c r="F67" s="18">
        <v>0</v>
      </c>
      <c r="G67" s="18">
        <f t="shared" si="0"/>
        <v>75352000</v>
      </c>
      <c r="H67" s="32">
        <f t="shared" si="1"/>
        <v>74800000</v>
      </c>
      <c r="I67" s="31">
        <v>0</v>
      </c>
      <c r="J67" s="34">
        <v>0</v>
      </c>
    </row>
    <row r="68" spans="1:10" x14ac:dyDescent="0.25">
      <c r="A68" s="17" t="s">
        <v>30</v>
      </c>
      <c r="B68" s="17" t="s">
        <v>104</v>
      </c>
      <c r="C68" s="2" t="s">
        <v>105</v>
      </c>
      <c r="D68" s="18">
        <v>432000</v>
      </c>
      <c r="E68" s="21">
        <v>7000000</v>
      </c>
      <c r="F68" s="18">
        <v>0</v>
      </c>
      <c r="G68" s="18">
        <f t="shared" si="0"/>
        <v>7000000</v>
      </c>
      <c r="H68" s="32">
        <f t="shared" si="1"/>
        <v>6568000</v>
      </c>
      <c r="I68" s="31">
        <v>0</v>
      </c>
      <c r="J68" s="34">
        <v>0</v>
      </c>
    </row>
    <row r="69" spans="1:10" x14ac:dyDescent="0.25">
      <c r="A69" s="17" t="s">
        <v>30</v>
      </c>
      <c r="B69" s="17" t="s">
        <v>104</v>
      </c>
      <c r="C69" s="2" t="s">
        <v>106</v>
      </c>
      <c r="D69" s="18">
        <v>8000000</v>
      </c>
      <c r="E69" s="21">
        <v>0</v>
      </c>
      <c r="F69" s="18">
        <v>0</v>
      </c>
      <c r="G69" s="18">
        <f t="shared" ref="G69:G92" si="2">E69+F69</f>
        <v>0</v>
      </c>
      <c r="H69" s="32">
        <f t="shared" ref="H69:H92" si="3">E69-D69</f>
        <v>-8000000</v>
      </c>
      <c r="I69" s="31">
        <v>0</v>
      </c>
      <c r="J69" s="34">
        <v>0</v>
      </c>
    </row>
    <row r="70" spans="1:10" x14ac:dyDescent="0.25">
      <c r="A70" s="17" t="s">
        <v>30</v>
      </c>
      <c r="B70" s="17" t="s">
        <v>104</v>
      </c>
      <c r="C70" s="2" t="s">
        <v>107</v>
      </c>
      <c r="D70" s="18">
        <v>1000000</v>
      </c>
      <c r="E70" s="21">
        <v>0</v>
      </c>
      <c r="F70" s="18">
        <v>0</v>
      </c>
      <c r="G70" s="18">
        <f t="shared" si="2"/>
        <v>0</v>
      </c>
      <c r="H70" s="32">
        <f t="shared" si="3"/>
        <v>-1000000</v>
      </c>
      <c r="I70" s="31">
        <v>0</v>
      </c>
      <c r="J70" s="34">
        <v>0</v>
      </c>
    </row>
    <row r="71" spans="1:10" ht="30" x14ac:dyDescent="0.25">
      <c r="A71" s="17" t="s">
        <v>30</v>
      </c>
      <c r="B71" s="17" t="s">
        <v>104</v>
      </c>
      <c r="C71" s="2" t="s">
        <v>108</v>
      </c>
      <c r="D71" s="18">
        <v>2823000</v>
      </c>
      <c r="E71" s="21">
        <v>8000000</v>
      </c>
      <c r="F71" s="18">
        <f>1302249.27+697750.73</f>
        <v>2000000</v>
      </c>
      <c r="G71" s="18">
        <f t="shared" si="2"/>
        <v>10000000</v>
      </c>
      <c r="H71" s="32">
        <f t="shared" si="3"/>
        <v>5177000</v>
      </c>
      <c r="I71" s="34">
        <v>2000000</v>
      </c>
      <c r="J71" s="34">
        <v>0</v>
      </c>
    </row>
    <row r="72" spans="1:10" x14ac:dyDescent="0.25">
      <c r="A72" s="17" t="s">
        <v>30</v>
      </c>
      <c r="B72" s="17" t="s">
        <v>109</v>
      </c>
      <c r="C72" s="2" t="s">
        <v>110</v>
      </c>
      <c r="D72" s="18">
        <v>985935044</v>
      </c>
      <c r="E72" s="21">
        <f>836059044-40000000</f>
        <v>796059044</v>
      </c>
      <c r="F72" s="18">
        <v>0</v>
      </c>
      <c r="G72" s="18">
        <f t="shared" si="2"/>
        <v>796059044</v>
      </c>
      <c r="H72" s="32">
        <f t="shared" si="3"/>
        <v>-189876000</v>
      </c>
      <c r="I72" s="31">
        <v>0</v>
      </c>
      <c r="J72" s="34">
        <v>0</v>
      </c>
    </row>
    <row r="73" spans="1:10" ht="30" x14ac:dyDescent="0.25">
      <c r="A73" s="22" t="s">
        <v>30</v>
      </c>
      <c r="B73" s="22" t="s">
        <v>109</v>
      </c>
      <c r="C73" s="24" t="s">
        <v>111</v>
      </c>
      <c r="D73" s="18">
        <v>0</v>
      </c>
      <c r="E73" s="21">
        <v>150000000</v>
      </c>
      <c r="F73" s="18">
        <v>0</v>
      </c>
      <c r="G73" s="18">
        <f t="shared" si="2"/>
        <v>150000000</v>
      </c>
      <c r="H73" s="32">
        <f t="shared" si="3"/>
        <v>150000000</v>
      </c>
      <c r="I73" s="31">
        <v>0</v>
      </c>
      <c r="J73" s="34">
        <v>0</v>
      </c>
    </row>
    <row r="74" spans="1:10" ht="30" x14ac:dyDescent="0.25">
      <c r="A74" s="22" t="s">
        <v>30</v>
      </c>
      <c r="B74" s="22" t="s">
        <v>112</v>
      </c>
      <c r="C74" s="24" t="s">
        <v>113</v>
      </c>
      <c r="D74" s="18">
        <v>0</v>
      </c>
      <c r="E74" s="21">
        <v>26507.15</v>
      </c>
      <c r="F74" s="18">
        <v>49973492.850000001</v>
      </c>
      <c r="G74" s="18">
        <f t="shared" si="2"/>
        <v>50000000</v>
      </c>
      <c r="H74" s="32">
        <f t="shared" si="3"/>
        <v>26507.15</v>
      </c>
      <c r="I74" s="34">
        <v>5688241.25</v>
      </c>
      <c r="J74" s="34">
        <v>44285251.600000001</v>
      </c>
    </row>
    <row r="75" spans="1:10" ht="30" x14ac:dyDescent="0.25">
      <c r="A75" s="17" t="s">
        <v>30</v>
      </c>
      <c r="B75" s="17" t="s">
        <v>112</v>
      </c>
      <c r="C75" s="2" t="s">
        <v>114</v>
      </c>
      <c r="D75" s="18">
        <v>25970301</v>
      </c>
      <c r="E75" s="21">
        <v>3000000</v>
      </c>
      <c r="F75" s="18">
        <v>0</v>
      </c>
      <c r="G75" s="18">
        <f t="shared" si="2"/>
        <v>3000000</v>
      </c>
      <c r="H75" s="32">
        <f t="shared" si="3"/>
        <v>-22970301</v>
      </c>
      <c r="I75" s="31">
        <v>0</v>
      </c>
      <c r="J75" s="34">
        <v>0</v>
      </c>
    </row>
    <row r="76" spans="1:10" ht="30" x14ac:dyDescent="0.25">
      <c r="A76" s="17" t="s">
        <v>30</v>
      </c>
      <c r="B76" s="17" t="s">
        <v>112</v>
      </c>
      <c r="C76" s="2" t="s">
        <v>115</v>
      </c>
      <c r="D76" s="18">
        <v>1300000</v>
      </c>
      <c r="E76" s="21">
        <v>0</v>
      </c>
      <c r="F76" s="18">
        <v>0</v>
      </c>
      <c r="G76" s="18">
        <f t="shared" si="2"/>
        <v>0</v>
      </c>
      <c r="H76" s="32">
        <f t="shared" si="3"/>
        <v>-1300000</v>
      </c>
      <c r="I76" s="31">
        <v>0</v>
      </c>
      <c r="J76" s="34">
        <v>0</v>
      </c>
    </row>
    <row r="77" spans="1:10" ht="30" x14ac:dyDescent="0.25">
      <c r="A77" s="17" t="s">
        <v>30</v>
      </c>
      <c r="B77" s="17" t="s">
        <v>112</v>
      </c>
      <c r="C77" s="2" t="s">
        <v>116</v>
      </c>
      <c r="D77" s="18">
        <v>48100000</v>
      </c>
      <c r="E77" s="21">
        <v>36000000</v>
      </c>
      <c r="F77" s="18">
        <v>0</v>
      </c>
      <c r="G77" s="18">
        <f t="shared" si="2"/>
        <v>36000000</v>
      </c>
      <c r="H77" s="32">
        <f t="shared" si="3"/>
        <v>-12100000</v>
      </c>
      <c r="I77" s="31">
        <v>0</v>
      </c>
      <c r="J77" s="34">
        <v>0</v>
      </c>
    </row>
    <row r="78" spans="1:10" ht="30" x14ac:dyDescent="0.25">
      <c r="A78" s="17" t="s">
        <v>30</v>
      </c>
      <c r="B78" s="17" t="s">
        <v>112</v>
      </c>
      <c r="C78" s="2" t="s">
        <v>117</v>
      </c>
      <c r="D78" s="18">
        <v>4539600</v>
      </c>
      <c r="E78" s="21">
        <v>8647600</v>
      </c>
      <c r="F78" s="18">
        <v>0</v>
      </c>
      <c r="G78" s="18">
        <f t="shared" si="2"/>
        <v>8647600</v>
      </c>
      <c r="H78" s="32">
        <f t="shared" si="3"/>
        <v>4108000</v>
      </c>
      <c r="I78" s="31">
        <v>0</v>
      </c>
      <c r="J78" s="34">
        <v>0</v>
      </c>
    </row>
    <row r="79" spans="1:10" ht="30" x14ac:dyDescent="0.25">
      <c r="A79" s="17" t="s">
        <v>30</v>
      </c>
      <c r="B79" s="17" t="s">
        <v>112</v>
      </c>
      <c r="C79" s="2" t="s">
        <v>118</v>
      </c>
      <c r="D79" s="18">
        <v>300000</v>
      </c>
      <c r="E79" s="21">
        <v>300000</v>
      </c>
      <c r="F79" s="18">
        <v>0</v>
      </c>
      <c r="G79" s="18">
        <f t="shared" si="2"/>
        <v>300000</v>
      </c>
      <c r="H79" s="32">
        <f t="shared" si="3"/>
        <v>0</v>
      </c>
      <c r="I79" s="31">
        <v>0</v>
      </c>
      <c r="J79" s="34">
        <v>0</v>
      </c>
    </row>
    <row r="80" spans="1:10" ht="30" x14ac:dyDescent="0.25">
      <c r="A80" s="17" t="s">
        <v>30</v>
      </c>
      <c r="B80" s="17" t="s">
        <v>112</v>
      </c>
      <c r="C80" s="2" t="s">
        <v>119</v>
      </c>
      <c r="D80" s="18">
        <v>749679</v>
      </c>
      <c r="E80" s="21">
        <v>749679</v>
      </c>
      <c r="F80" s="18">
        <v>0</v>
      </c>
      <c r="G80" s="18">
        <f t="shared" si="2"/>
        <v>749679</v>
      </c>
      <c r="H80" s="32">
        <f t="shared" si="3"/>
        <v>0</v>
      </c>
      <c r="I80" s="31">
        <v>0</v>
      </c>
      <c r="J80" s="34">
        <v>0</v>
      </c>
    </row>
    <row r="81" spans="1:10" ht="30" x14ac:dyDescent="0.25">
      <c r="A81" s="17" t="s">
        <v>30</v>
      </c>
      <c r="B81" s="17" t="s">
        <v>112</v>
      </c>
      <c r="C81" s="2" t="s">
        <v>120</v>
      </c>
      <c r="D81" s="18">
        <v>3000005.0000000005</v>
      </c>
      <c r="E81" s="21">
        <v>23000005</v>
      </c>
      <c r="F81" s="18">
        <v>0</v>
      </c>
      <c r="G81" s="18">
        <f t="shared" si="2"/>
        <v>23000005</v>
      </c>
      <c r="H81" s="32">
        <f t="shared" si="3"/>
        <v>20000000</v>
      </c>
      <c r="I81" s="31">
        <v>0</v>
      </c>
      <c r="J81" s="34">
        <v>0</v>
      </c>
    </row>
    <row r="82" spans="1:10" x14ac:dyDescent="0.25">
      <c r="A82" s="17" t="s">
        <v>30</v>
      </c>
      <c r="B82" s="17" t="s">
        <v>112</v>
      </c>
      <c r="C82" s="2" t="s">
        <v>121</v>
      </c>
      <c r="D82" s="18">
        <v>4320000</v>
      </c>
      <c r="E82" s="21">
        <v>0</v>
      </c>
      <c r="F82" s="18">
        <v>0</v>
      </c>
      <c r="G82" s="18">
        <f t="shared" si="2"/>
        <v>0</v>
      </c>
      <c r="H82" s="32">
        <f t="shared" si="3"/>
        <v>-4320000</v>
      </c>
      <c r="I82" s="31">
        <v>0</v>
      </c>
      <c r="J82" s="34">
        <v>0</v>
      </c>
    </row>
    <row r="83" spans="1:10" ht="30" x14ac:dyDescent="0.25">
      <c r="A83" s="17" t="s">
        <v>30</v>
      </c>
      <c r="B83" s="17" t="s">
        <v>109</v>
      </c>
      <c r="C83" s="2" t="s">
        <v>122</v>
      </c>
      <c r="D83" s="18"/>
      <c r="E83" s="21"/>
      <c r="F83" s="18">
        <v>10968960</v>
      </c>
      <c r="G83" s="18">
        <f t="shared" ref="G83:G87" si="4">E83+F83</f>
        <v>10968960</v>
      </c>
      <c r="H83" s="32">
        <f t="shared" ref="H83:H87" si="5">E83-D83</f>
        <v>0</v>
      </c>
      <c r="I83" s="34">
        <f>G83</f>
        <v>10968960</v>
      </c>
      <c r="J83" s="34">
        <v>0</v>
      </c>
    </row>
    <row r="84" spans="1:10" ht="30" x14ac:dyDescent="0.25">
      <c r="A84" s="17" t="s">
        <v>30</v>
      </c>
      <c r="B84" s="17" t="s">
        <v>109</v>
      </c>
      <c r="C84" s="2" t="s">
        <v>123</v>
      </c>
      <c r="D84" s="18"/>
      <c r="E84" s="21"/>
      <c r="F84" s="18">
        <v>40000000</v>
      </c>
      <c r="G84" s="18">
        <f t="shared" ref="G84" si="6">E84+F84</f>
        <v>40000000</v>
      </c>
      <c r="H84" s="32">
        <f t="shared" ref="H84" si="7">E84-D84</f>
        <v>0</v>
      </c>
      <c r="I84" s="34">
        <f>G84</f>
        <v>40000000</v>
      </c>
      <c r="J84" s="34">
        <v>0</v>
      </c>
    </row>
    <row r="85" spans="1:10" ht="30" x14ac:dyDescent="0.25">
      <c r="A85" s="17" t="s">
        <v>30</v>
      </c>
      <c r="B85" s="17" t="s">
        <v>24</v>
      </c>
      <c r="C85" s="2" t="s">
        <v>124</v>
      </c>
      <c r="D85" s="18"/>
      <c r="E85" s="21"/>
      <c r="F85" s="18">
        <v>29000000</v>
      </c>
      <c r="G85" s="18">
        <f t="shared" si="4"/>
        <v>29000000</v>
      </c>
      <c r="H85" s="32">
        <f t="shared" si="5"/>
        <v>0</v>
      </c>
      <c r="I85" s="34">
        <f>17000000-I83-I86</f>
        <v>2000000</v>
      </c>
      <c r="J85" s="34">
        <f>G85-I85</f>
        <v>27000000</v>
      </c>
    </row>
    <row r="86" spans="1:10" ht="30" x14ac:dyDescent="0.25">
      <c r="A86" s="17" t="s">
        <v>30</v>
      </c>
      <c r="B86" s="17" t="s">
        <v>125</v>
      </c>
      <c r="C86" s="2" t="s">
        <v>126</v>
      </c>
      <c r="D86" s="18"/>
      <c r="E86" s="21"/>
      <c r="F86" s="18">
        <v>4031040</v>
      </c>
      <c r="G86" s="18">
        <f t="shared" si="4"/>
        <v>4031040</v>
      </c>
      <c r="H86" s="32">
        <f t="shared" si="5"/>
        <v>0</v>
      </c>
      <c r="I86" s="34">
        <f>G86</f>
        <v>4031040</v>
      </c>
      <c r="J86" s="34">
        <v>0</v>
      </c>
    </row>
    <row r="87" spans="1:10" ht="33.75" customHeight="1" x14ac:dyDescent="0.25">
      <c r="A87" s="17" t="s">
        <v>127</v>
      </c>
      <c r="B87" s="17" t="s">
        <v>53</v>
      </c>
      <c r="C87" s="2" t="s">
        <v>128</v>
      </c>
      <c r="D87" s="21"/>
      <c r="E87" s="21"/>
      <c r="F87" s="18">
        <v>67000000</v>
      </c>
      <c r="G87" s="18">
        <f t="shared" si="4"/>
        <v>67000000</v>
      </c>
      <c r="H87" s="32">
        <f t="shared" si="5"/>
        <v>0</v>
      </c>
      <c r="I87" s="34">
        <v>67000000</v>
      </c>
      <c r="J87" s="34">
        <v>0</v>
      </c>
    </row>
    <row r="88" spans="1:10" x14ac:dyDescent="0.25">
      <c r="A88" s="17" t="s">
        <v>129</v>
      </c>
      <c r="B88" s="17" t="s">
        <v>104</v>
      </c>
      <c r="C88" s="2" t="s">
        <v>130</v>
      </c>
      <c r="D88" s="18">
        <v>25701867.829999998</v>
      </c>
      <c r="E88" s="21">
        <v>100000000</v>
      </c>
      <c r="F88" s="18">
        <v>0</v>
      </c>
      <c r="G88" s="18">
        <f t="shared" si="2"/>
        <v>100000000</v>
      </c>
      <c r="H88" s="32">
        <f t="shared" si="3"/>
        <v>74298132.170000002</v>
      </c>
      <c r="I88" s="31">
        <v>0</v>
      </c>
      <c r="J88" s="31">
        <v>0</v>
      </c>
    </row>
    <row r="89" spans="1:10" x14ac:dyDescent="0.25">
      <c r="A89" s="17" t="s">
        <v>131</v>
      </c>
      <c r="B89" s="17" t="s">
        <v>132</v>
      </c>
      <c r="C89" s="2" t="s">
        <v>133</v>
      </c>
      <c r="D89" s="18">
        <v>110600000</v>
      </c>
      <c r="E89" s="21">
        <v>0</v>
      </c>
      <c r="F89" s="18">
        <v>0</v>
      </c>
      <c r="G89" s="18">
        <f t="shared" si="2"/>
        <v>0</v>
      </c>
      <c r="H89" s="32">
        <f t="shared" si="3"/>
        <v>-110600000</v>
      </c>
      <c r="I89" s="31">
        <v>0</v>
      </c>
      <c r="J89" s="31">
        <v>0</v>
      </c>
    </row>
    <row r="90" spans="1:10" x14ac:dyDescent="0.25">
      <c r="A90" s="17" t="s">
        <v>131</v>
      </c>
      <c r="B90" s="17" t="s">
        <v>104</v>
      </c>
      <c r="C90" s="2" t="s">
        <v>134</v>
      </c>
      <c r="D90" s="18">
        <v>5015045.1400000006</v>
      </c>
      <c r="E90" s="21">
        <v>100000000</v>
      </c>
      <c r="F90" s="18">
        <v>0</v>
      </c>
      <c r="G90" s="18">
        <f t="shared" si="2"/>
        <v>100000000</v>
      </c>
      <c r="H90" s="32">
        <f t="shared" si="3"/>
        <v>94984954.859999999</v>
      </c>
      <c r="I90" s="31">
        <v>0</v>
      </c>
      <c r="J90" s="31">
        <v>0</v>
      </c>
    </row>
    <row r="91" spans="1:10" x14ac:dyDescent="0.25">
      <c r="A91" s="17" t="s">
        <v>131</v>
      </c>
      <c r="B91" s="17" t="s">
        <v>104</v>
      </c>
      <c r="C91" s="2" t="s">
        <v>135</v>
      </c>
      <c r="D91" s="18">
        <v>4984954.8600000003</v>
      </c>
      <c r="E91" s="21">
        <v>160773401.72</v>
      </c>
      <c r="F91" s="18">
        <v>0</v>
      </c>
      <c r="G91" s="18">
        <f t="shared" si="2"/>
        <v>160773401.72</v>
      </c>
      <c r="H91" s="32">
        <f t="shared" si="3"/>
        <v>155788446.85999998</v>
      </c>
      <c r="I91" s="31">
        <v>0</v>
      </c>
      <c r="J91" s="31">
        <v>0</v>
      </c>
    </row>
    <row r="92" spans="1:10" x14ac:dyDescent="0.25">
      <c r="A92" s="17" t="s">
        <v>131</v>
      </c>
      <c r="B92" s="17" t="s">
        <v>13</v>
      </c>
      <c r="C92" s="2" t="s">
        <v>136</v>
      </c>
      <c r="D92" s="18">
        <v>0</v>
      </c>
      <c r="E92" s="30">
        <v>49226598.280000001</v>
      </c>
      <c r="F92" s="18">
        <v>150773401.72</v>
      </c>
      <c r="G92" s="18">
        <f t="shared" si="2"/>
        <v>200000000</v>
      </c>
      <c r="H92" s="32">
        <f t="shared" si="3"/>
        <v>49226598.280000001</v>
      </c>
      <c r="I92" s="34">
        <v>15380826.439999999</v>
      </c>
      <c r="J92" s="34">
        <v>135392575.28</v>
      </c>
    </row>
    <row r="93" spans="1:10" x14ac:dyDescent="0.25">
      <c r="A93" s="48" t="s">
        <v>137</v>
      </c>
      <c r="B93" s="48"/>
      <c r="C93" s="48"/>
      <c r="D93" s="19">
        <f>SUM(D3:D92)</f>
        <v>11060000000.000002</v>
      </c>
      <c r="E93" s="19">
        <f t="shared" ref="E93:J93" si="8">SUM(E3:E92)</f>
        <v>11016560493.02</v>
      </c>
      <c r="F93" s="19">
        <f t="shared" si="8"/>
        <v>2801637366.23</v>
      </c>
      <c r="G93" s="19">
        <f t="shared" si="8"/>
        <v>13818197859.25</v>
      </c>
      <c r="H93" s="33">
        <f>SUM(H3:H92)</f>
        <v>-43439506.980000019</v>
      </c>
      <c r="I93" s="35">
        <f t="shared" si="8"/>
        <v>1808096267.55</v>
      </c>
      <c r="J93" s="35">
        <f t="shared" si="8"/>
        <v>990101591.70000041</v>
      </c>
    </row>
    <row r="95" spans="1:10" x14ac:dyDescent="0.25">
      <c r="H95" s="11">
        <v>1242335210.6600001</v>
      </c>
      <c r="I95" s="20"/>
      <c r="J95" s="20"/>
    </row>
    <row r="96" spans="1:10" x14ac:dyDescent="0.25">
      <c r="H96" s="11">
        <v>11060000000</v>
      </c>
    </row>
    <row r="97" spans="7:10" x14ac:dyDescent="0.25">
      <c r="H97" s="12">
        <f>H95/H96</f>
        <v>0.1123268725732369</v>
      </c>
    </row>
    <row r="99" spans="7:10" x14ac:dyDescent="0.25">
      <c r="G99" s="11" t="s">
        <v>138</v>
      </c>
      <c r="H99" s="38">
        <f>SUMIF(H2:H94,"&gt;0",H2:H94)</f>
        <v>1238895703.6799998</v>
      </c>
      <c r="I99" s="36"/>
      <c r="J99" s="36"/>
    </row>
    <row r="100" spans="7:10" x14ac:dyDescent="0.25">
      <c r="I100" s="20"/>
      <c r="J100" s="20"/>
    </row>
    <row r="103" spans="7:10" x14ac:dyDescent="0.25">
      <c r="H103" s="29"/>
    </row>
    <row r="104" spans="7:10" x14ac:dyDescent="0.25">
      <c r="G104" s="29"/>
      <c r="H104" s="29"/>
    </row>
    <row r="105" spans="7:10" x14ac:dyDescent="0.25">
      <c r="H105" s="29"/>
    </row>
    <row r="106" spans="7:10" x14ac:dyDescent="0.25">
      <c r="H106" s="29"/>
    </row>
    <row r="107" spans="7:10" x14ac:dyDescent="0.25">
      <c r="H107" s="29"/>
    </row>
    <row r="108" spans="7:10" x14ac:dyDescent="0.25">
      <c r="H108" s="29"/>
    </row>
    <row r="109" spans="7:10" x14ac:dyDescent="0.25">
      <c r="H109" s="29"/>
    </row>
    <row r="110" spans="7:10" x14ac:dyDescent="0.25">
      <c r="G110" s="29"/>
      <c r="H110" s="29"/>
    </row>
    <row r="111" spans="7:10" x14ac:dyDescent="0.25">
      <c r="H111" s="29"/>
    </row>
    <row r="112" spans="7:10" x14ac:dyDescent="0.25">
      <c r="H112" s="37"/>
    </row>
    <row r="113" spans="8:8" x14ac:dyDescent="0.25">
      <c r="H113" s="38"/>
    </row>
  </sheetData>
  <autoFilter ref="A1:J93">
    <filterColumn colId="3" showButton="0"/>
    <filterColumn colId="5" showButton="0"/>
  </autoFilter>
  <mergeCells count="9">
    <mergeCell ref="A93:C93"/>
    <mergeCell ref="I1:I2"/>
    <mergeCell ref="J1:J2"/>
    <mergeCell ref="A1:A2"/>
    <mergeCell ref="B1:B2"/>
    <mergeCell ref="C1:C2"/>
    <mergeCell ref="D1:E1"/>
    <mergeCell ref="F1:G1"/>
    <mergeCell ref="H1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view="pageLayout" zoomScaleNormal="90" workbookViewId="0">
      <selection activeCell="D78" sqref="D78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55" t="s">
        <v>139</v>
      </c>
      <c r="B1" s="55"/>
      <c r="C1" s="55"/>
      <c r="D1" s="55"/>
    </row>
    <row r="3" spans="1:6" ht="45" x14ac:dyDescent="0.25">
      <c r="A3" s="25" t="s">
        <v>0</v>
      </c>
      <c r="B3" s="25" t="s">
        <v>1</v>
      </c>
      <c r="C3" s="25" t="s">
        <v>2</v>
      </c>
      <c r="D3" s="26" t="s">
        <v>140</v>
      </c>
    </row>
    <row r="4" spans="1:6" ht="30" x14ac:dyDescent="0.25">
      <c r="A4" s="25" t="s">
        <v>12</v>
      </c>
      <c r="B4" s="25" t="s">
        <v>13</v>
      </c>
      <c r="C4" s="25" t="s">
        <v>14</v>
      </c>
      <c r="D4" s="26">
        <f>262717753.98+44782471.63</f>
        <v>307500225.61000001</v>
      </c>
    </row>
    <row r="5" spans="1:6" ht="30" x14ac:dyDescent="0.25">
      <c r="A5" s="25" t="s">
        <v>15</v>
      </c>
      <c r="B5" s="25" t="s">
        <v>13</v>
      </c>
      <c r="C5" s="25" t="s">
        <v>141</v>
      </c>
      <c r="D5" s="26">
        <v>122491729.81999999</v>
      </c>
    </row>
    <row r="6" spans="1:6" ht="90" x14ac:dyDescent="0.25">
      <c r="A6" s="25" t="s">
        <v>17</v>
      </c>
      <c r="B6" s="25" t="s">
        <v>88</v>
      </c>
      <c r="C6" s="25" t="s">
        <v>19</v>
      </c>
      <c r="D6" s="26">
        <f>2050000000+105905402.67+271390155.22</f>
        <v>2427295557.8900003</v>
      </c>
    </row>
    <row r="7" spans="1:6" ht="75" x14ac:dyDescent="0.25">
      <c r="A7" s="25" t="s">
        <v>20</v>
      </c>
      <c r="B7" s="25" t="s">
        <v>13</v>
      </c>
      <c r="C7" s="25" t="s">
        <v>142</v>
      </c>
      <c r="D7" s="26">
        <v>164460000</v>
      </c>
    </row>
    <row r="8" spans="1:6" ht="75" x14ac:dyDescent="0.25">
      <c r="A8" s="25" t="s">
        <v>20</v>
      </c>
      <c r="B8" s="25" t="s">
        <v>22</v>
      </c>
      <c r="C8" s="25" t="s">
        <v>23</v>
      </c>
      <c r="D8" s="26">
        <v>450000000</v>
      </c>
    </row>
    <row r="9" spans="1:6" ht="69.75" customHeight="1" x14ac:dyDescent="0.25">
      <c r="A9" s="25" t="s">
        <v>20</v>
      </c>
      <c r="B9" s="25" t="s">
        <v>24</v>
      </c>
      <c r="C9" s="25" t="s">
        <v>25</v>
      </c>
      <c r="D9" s="26">
        <v>470156273.05000001</v>
      </c>
    </row>
    <row r="10" spans="1:6" ht="30" x14ac:dyDescent="0.25">
      <c r="A10" s="25" t="s">
        <v>20</v>
      </c>
      <c r="B10" s="25" t="s">
        <v>24</v>
      </c>
      <c r="C10" s="25" t="s">
        <v>26</v>
      </c>
      <c r="D10" s="26">
        <f>410000000+193000000</f>
        <v>603000000</v>
      </c>
    </row>
    <row r="11" spans="1:6" ht="59.25" customHeight="1" x14ac:dyDescent="0.25">
      <c r="A11" s="25" t="s">
        <v>20</v>
      </c>
      <c r="B11" s="25" t="s">
        <v>24</v>
      </c>
      <c r="C11" s="25" t="s">
        <v>27</v>
      </c>
      <c r="D11" s="26">
        <v>3072030000</v>
      </c>
    </row>
    <row r="12" spans="1:6" ht="60" x14ac:dyDescent="0.25">
      <c r="A12" s="25" t="s">
        <v>20</v>
      </c>
      <c r="B12" s="25" t="s">
        <v>24</v>
      </c>
      <c r="C12" s="25" t="s">
        <v>28</v>
      </c>
      <c r="D12" s="26">
        <f>887000000+140000000+160000000</f>
        <v>1187000000</v>
      </c>
    </row>
    <row r="13" spans="1:6" ht="75" x14ac:dyDescent="0.25">
      <c r="A13" s="25" t="s">
        <v>20</v>
      </c>
      <c r="B13" s="25" t="s">
        <v>143</v>
      </c>
      <c r="C13" s="25" t="s">
        <v>144</v>
      </c>
      <c r="D13" s="26">
        <f>72830000+14970000</f>
        <v>87800000</v>
      </c>
    </row>
    <row r="14" spans="1:6" ht="72.75" customHeight="1" x14ac:dyDescent="0.25">
      <c r="A14" s="25" t="s">
        <v>30</v>
      </c>
      <c r="B14" s="25" t="s">
        <v>31</v>
      </c>
      <c r="C14" s="25" t="s">
        <v>32</v>
      </c>
      <c r="D14" s="26">
        <f>8700000+14431467.96+8597884.15+9000000</f>
        <v>40729352.109999999</v>
      </c>
      <c r="F14" s="9"/>
    </row>
    <row r="15" spans="1:6" ht="45" x14ac:dyDescent="0.25">
      <c r="A15" s="25" t="s">
        <v>30</v>
      </c>
      <c r="B15" s="25" t="s">
        <v>33</v>
      </c>
      <c r="C15" s="25" t="s">
        <v>34</v>
      </c>
      <c r="D15" s="26">
        <v>4400000</v>
      </c>
    </row>
    <row r="16" spans="1:6" ht="45" x14ac:dyDescent="0.25">
      <c r="A16" s="25" t="s">
        <v>30</v>
      </c>
      <c r="B16" s="25" t="s">
        <v>33</v>
      </c>
      <c r="C16" s="25" t="s">
        <v>35</v>
      </c>
      <c r="D16" s="26">
        <v>2000000</v>
      </c>
    </row>
    <row r="17" spans="1:4" ht="30" x14ac:dyDescent="0.25">
      <c r="A17" s="25" t="s">
        <v>30</v>
      </c>
      <c r="B17" s="25" t="s">
        <v>38</v>
      </c>
      <c r="C17" s="25" t="s">
        <v>39</v>
      </c>
      <c r="D17" s="26">
        <v>1345000</v>
      </c>
    </row>
    <row r="18" spans="1:4" ht="30" x14ac:dyDescent="0.25">
      <c r="A18" s="25" t="s">
        <v>30</v>
      </c>
      <c r="B18" s="25" t="s">
        <v>40</v>
      </c>
      <c r="C18" s="25" t="s">
        <v>41</v>
      </c>
      <c r="D18" s="26">
        <v>16112602.23</v>
      </c>
    </row>
    <row r="19" spans="1:4" ht="30" x14ac:dyDescent="0.25">
      <c r="A19" s="25" t="s">
        <v>30</v>
      </c>
      <c r="B19" s="25" t="s">
        <v>40</v>
      </c>
      <c r="C19" s="25" t="s">
        <v>42</v>
      </c>
      <c r="D19" s="26">
        <v>130000000</v>
      </c>
    </row>
    <row r="20" spans="1:4" ht="30" x14ac:dyDescent="0.25">
      <c r="A20" s="25" t="s">
        <v>30</v>
      </c>
      <c r="B20" s="25" t="s">
        <v>40</v>
      </c>
      <c r="C20" s="25" t="s">
        <v>43</v>
      </c>
      <c r="D20" s="26">
        <v>24164127.77</v>
      </c>
    </row>
    <row r="21" spans="1:4" ht="30" x14ac:dyDescent="0.25">
      <c r="A21" s="25" t="s">
        <v>30</v>
      </c>
      <c r="B21" s="25" t="s">
        <v>40</v>
      </c>
      <c r="C21" s="25" t="s">
        <v>45</v>
      </c>
      <c r="D21" s="26">
        <v>3773400</v>
      </c>
    </row>
    <row r="22" spans="1:4" ht="30" x14ac:dyDescent="0.25">
      <c r="A22" s="25" t="s">
        <v>30</v>
      </c>
      <c r="B22" s="25" t="s">
        <v>40</v>
      </c>
      <c r="C22" s="25" t="s">
        <v>46</v>
      </c>
      <c r="D22" s="26">
        <v>3091703.6</v>
      </c>
    </row>
    <row r="23" spans="1:4" ht="30" x14ac:dyDescent="0.25">
      <c r="A23" s="25" t="s">
        <v>30</v>
      </c>
      <c r="B23" s="25" t="s">
        <v>47</v>
      </c>
      <c r="C23" s="25" t="s">
        <v>48</v>
      </c>
      <c r="D23" s="26">
        <f>5100000+450438.4</f>
        <v>5550438.4000000004</v>
      </c>
    </row>
    <row r="24" spans="1:4" ht="30" x14ac:dyDescent="0.25">
      <c r="A24" s="25" t="s">
        <v>30</v>
      </c>
      <c r="B24" s="25" t="s">
        <v>13</v>
      </c>
      <c r="C24" s="25" t="s">
        <v>49</v>
      </c>
      <c r="D24" s="26">
        <v>51000000</v>
      </c>
    </row>
    <row r="25" spans="1:4" ht="30" x14ac:dyDescent="0.25">
      <c r="A25" s="25" t="s">
        <v>30</v>
      </c>
      <c r="B25" s="25" t="s">
        <v>13</v>
      </c>
      <c r="C25" s="27" t="s">
        <v>95</v>
      </c>
      <c r="D25" s="26">
        <v>10000000</v>
      </c>
    </row>
    <row r="26" spans="1:4" ht="45" x14ac:dyDescent="0.25">
      <c r="A26" s="25" t="s">
        <v>30</v>
      </c>
      <c r="B26" s="25" t="s">
        <v>50</v>
      </c>
      <c r="C26" s="25" t="s">
        <v>51</v>
      </c>
      <c r="D26" s="26">
        <v>200689167</v>
      </c>
    </row>
    <row r="27" spans="1:4" x14ac:dyDescent="0.25">
      <c r="A27" s="25" t="s">
        <v>30</v>
      </c>
      <c r="B27" s="25" t="s">
        <v>50</v>
      </c>
      <c r="C27" s="25" t="s">
        <v>52</v>
      </c>
      <c r="D27" s="26">
        <v>111480000</v>
      </c>
    </row>
    <row r="28" spans="1:4" x14ac:dyDescent="0.25">
      <c r="A28" s="25" t="s">
        <v>30</v>
      </c>
      <c r="B28" s="25" t="s">
        <v>57</v>
      </c>
      <c r="C28" s="25" t="s">
        <v>58</v>
      </c>
      <c r="D28" s="26">
        <v>14817323</v>
      </c>
    </row>
    <row r="29" spans="1:4" ht="30" x14ac:dyDescent="0.25">
      <c r="A29" s="25" t="s">
        <v>30</v>
      </c>
      <c r="B29" s="25" t="s">
        <v>59</v>
      </c>
      <c r="C29" s="25" t="s">
        <v>60</v>
      </c>
      <c r="D29" s="26">
        <v>500000</v>
      </c>
    </row>
    <row r="30" spans="1:4" ht="30" x14ac:dyDescent="0.25">
      <c r="A30" s="25" t="s">
        <v>30</v>
      </c>
      <c r="B30" s="25" t="s">
        <v>61</v>
      </c>
      <c r="C30" s="25" t="s">
        <v>62</v>
      </c>
      <c r="D30" s="26">
        <f>29712000+7000000+3439506.98</f>
        <v>40151506.979999997</v>
      </c>
    </row>
    <row r="31" spans="1:4" ht="30" x14ac:dyDescent="0.25">
      <c r="A31" s="25" t="s">
        <v>30</v>
      </c>
      <c r="B31" s="25" t="s">
        <v>61</v>
      </c>
      <c r="C31" s="25" t="s">
        <v>63</v>
      </c>
      <c r="D31" s="26">
        <v>3900000</v>
      </c>
    </row>
    <row r="32" spans="1:4" ht="30" x14ac:dyDescent="0.25">
      <c r="A32" s="25" t="s">
        <v>30</v>
      </c>
      <c r="B32" s="25" t="s">
        <v>61</v>
      </c>
      <c r="C32" s="25" t="s">
        <v>64</v>
      </c>
      <c r="D32" s="26">
        <f>3600000-3439506.98</f>
        <v>160493.02000000002</v>
      </c>
    </row>
    <row r="33" spans="1:5" ht="30" x14ac:dyDescent="0.25">
      <c r="A33" s="25" t="s">
        <v>30</v>
      </c>
      <c r="B33" s="25" t="s">
        <v>61</v>
      </c>
      <c r="C33" s="25" t="s">
        <v>65</v>
      </c>
      <c r="D33" s="26">
        <v>5000000</v>
      </c>
    </row>
    <row r="34" spans="1:5" x14ac:dyDescent="0.25">
      <c r="A34" s="25" t="s">
        <v>30</v>
      </c>
      <c r="B34" s="25" t="s">
        <v>66</v>
      </c>
      <c r="C34" s="25" t="s">
        <v>67</v>
      </c>
      <c r="D34" s="26">
        <v>722675.44</v>
      </c>
    </row>
    <row r="35" spans="1:5" ht="30" x14ac:dyDescent="0.25">
      <c r="A35" s="25" t="s">
        <v>30</v>
      </c>
      <c r="B35" s="25" t="s">
        <v>68</v>
      </c>
      <c r="C35" s="25" t="s">
        <v>70</v>
      </c>
      <c r="D35" s="26">
        <v>49000000</v>
      </c>
    </row>
    <row r="36" spans="1:5" ht="30" x14ac:dyDescent="0.25">
      <c r="A36" s="25" t="s">
        <v>30</v>
      </c>
      <c r="B36" s="25" t="s">
        <v>68</v>
      </c>
      <c r="C36" s="25" t="s">
        <v>71</v>
      </c>
      <c r="D36" s="26">
        <v>42412000</v>
      </c>
    </row>
    <row r="37" spans="1:5" ht="45" x14ac:dyDescent="0.25">
      <c r="A37" s="25" t="s">
        <v>30</v>
      </c>
      <c r="B37" s="25" t="s">
        <v>68</v>
      </c>
      <c r="C37" s="25" t="s">
        <v>72</v>
      </c>
      <c r="D37" s="26">
        <v>14000000</v>
      </c>
    </row>
    <row r="38" spans="1:5" x14ac:dyDescent="0.25">
      <c r="A38" s="25" t="s">
        <v>30</v>
      </c>
      <c r="B38" s="25" t="s">
        <v>68</v>
      </c>
      <c r="C38" s="25" t="s">
        <v>74</v>
      </c>
      <c r="D38" s="26">
        <v>45345000</v>
      </c>
    </row>
    <row r="39" spans="1:5" ht="30" x14ac:dyDescent="0.25">
      <c r="A39" s="25" t="s">
        <v>30</v>
      </c>
      <c r="B39" s="25" t="s">
        <v>75</v>
      </c>
      <c r="C39" s="25" t="s">
        <v>76</v>
      </c>
      <c r="D39" s="26">
        <v>13899715.810000001</v>
      </c>
    </row>
    <row r="40" spans="1:5" ht="30" x14ac:dyDescent="0.25">
      <c r="A40" s="25" t="s">
        <v>30</v>
      </c>
      <c r="B40" s="25" t="s">
        <v>75</v>
      </c>
      <c r="C40" s="25" t="s">
        <v>77</v>
      </c>
      <c r="D40" s="26">
        <v>98100000</v>
      </c>
    </row>
    <row r="41" spans="1:5" x14ac:dyDescent="0.25">
      <c r="A41" s="25" t="s">
        <v>30</v>
      </c>
      <c r="B41" s="25" t="s">
        <v>75</v>
      </c>
      <c r="C41" s="25" t="s">
        <v>79</v>
      </c>
      <c r="D41" s="26">
        <v>4000000</v>
      </c>
    </row>
    <row r="42" spans="1:5" x14ac:dyDescent="0.25">
      <c r="A42" s="25" t="s">
        <v>30</v>
      </c>
      <c r="B42" s="25" t="s">
        <v>75</v>
      </c>
      <c r="C42" s="25" t="s">
        <v>80</v>
      </c>
      <c r="D42" s="26">
        <v>38614000</v>
      </c>
    </row>
    <row r="43" spans="1:5" x14ac:dyDescent="0.25">
      <c r="A43" s="25" t="s">
        <v>30</v>
      </c>
      <c r="B43" s="25" t="s">
        <v>75</v>
      </c>
      <c r="C43" s="25" t="s">
        <v>81</v>
      </c>
      <c r="D43" s="26">
        <v>10650450</v>
      </c>
    </row>
    <row r="44" spans="1:5" x14ac:dyDescent="0.25">
      <c r="A44" s="25" t="s">
        <v>30</v>
      </c>
      <c r="B44" s="25" t="s">
        <v>82</v>
      </c>
      <c r="C44" s="25" t="s">
        <v>83</v>
      </c>
      <c r="D44" s="26">
        <v>842212.06</v>
      </c>
    </row>
    <row r="45" spans="1:5" ht="30" x14ac:dyDescent="0.25">
      <c r="A45" s="25" t="s">
        <v>30</v>
      </c>
      <c r="B45" s="25" t="s">
        <v>84</v>
      </c>
      <c r="C45" s="25" t="s">
        <v>85</v>
      </c>
      <c r="D45" s="26">
        <v>15130000</v>
      </c>
      <c r="E45" s="44"/>
    </row>
    <row r="46" spans="1:5" ht="30" x14ac:dyDescent="0.25">
      <c r="A46" s="25" t="s">
        <v>30</v>
      </c>
      <c r="B46" s="25" t="s">
        <v>84</v>
      </c>
      <c r="C46" s="25" t="s">
        <v>86</v>
      </c>
      <c r="D46" s="26">
        <v>3000000</v>
      </c>
      <c r="E46" s="44"/>
    </row>
    <row r="47" spans="1:5" ht="45" x14ac:dyDescent="0.25">
      <c r="A47" s="25" t="s">
        <v>30</v>
      </c>
      <c r="B47" s="25" t="s">
        <v>84</v>
      </c>
      <c r="C47" s="25" t="s">
        <v>87</v>
      </c>
      <c r="D47" s="26">
        <v>650000</v>
      </c>
      <c r="E47" s="44"/>
    </row>
    <row r="48" spans="1:5" ht="45" x14ac:dyDescent="0.25">
      <c r="A48" s="25" t="s">
        <v>30</v>
      </c>
      <c r="B48" s="25" t="s">
        <v>88</v>
      </c>
      <c r="C48" s="25" t="s">
        <v>89</v>
      </c>
      <c r="D48" s="26">
        <v>2300000</v>
      </c>
    </row>
    <row r="49" spans="1:5" ht="60" x14ac:dyDescent="0.25">
      <c r="A49" s="25" t="s">
        <v>30</v>
      </c>
      <c r="B49" s="25" t="s">
        <v>88</v>
      </c>
      <c r="C49" s="25" t="s">
        <v>90</v>
      </c>
      <c r="D49" s="26">
        <v>3400000</v>
      </c>
    </row>
    <row r="50" spans="1:5" x14ac:dyDescent="0.25">
      <c r="A50" s="25" t="s">
        <v>30</v>
      </c>
      <c r="B50" s="25" t="s">
        <v>22</v>
      </c>
      <c r="C50" s="25" t="s">
        <v>92</v>
      </c>
      <c r="D50" s="26">
        <f>1048250000+59300000+88246000</f>
        <v>1195796000</v>
      </c>
    </row>
    <row r="51" spans="1:5" ht="45" x14ac:dyDescent="0.25">
      <c r="A51" s="25" t="s">
        <v>30</v>
      </c>
      <c r="B51" s="25" t="s">
        <v>24</v>
      </c>
      <c r="C51" s="25" t="s">
        <v>93</v>
      </c>
      <c r="D51" s="26">
        <v>6000000</v>
      </c>
    </row>
    <row r="52" spans="1:5" ht="30" x14ac:dyDescent="0.25">
      <c r="A52" s="25" t="s">
        <v>30</v>
      </c>
      <c r="B52" s="25" t="s">
        <v>22</v>
      </c>
      <c r="C52" s="25" t="s">
        <v>145</v>
      </c>
      <c r="D52" s="26">
        <v>0</v>
      </c>
    </row>
    <row r="53" spans="1:5" ht="30" x14ac:dyDescent="0.25">
      <c r="A53" s="45" t="s">
        <v>30</v>
      </c>
      <c r="B53" s="45" t="s">
        <v>24</v>
      </c>
      <c r="C53" s="45" t="s">
        <v>97</v>
      </c>
      <c r="D53" s="46">
        <f>402688785.73+306390.01</f>
        <v>402995175.74000001</v>
      </c>
      <c r="E53" s="47"/>
    </row>
    <row r="54" spans="1:5" ht="30" x14ac:dyDescent="0.25">
      <c r="A54" s="25" t="s">
        <v>30</v>
      </c>
      <c r="B54" s="25" t="s">
        <v>24</v>
      </c>
      <c r="C54" s="25" t="s">
        <v>99</v>
      </c>
      <c r="D54" s="26">
        <v>253000000</v>
      </c>
    </row>
    <row r="55" spans="1:5" ht="45" x14ac:dyDescent="0.25">
      <c r="A55" s="25" t="s">
        <v>30</v>
      </c>
      <c r="B55" s="25" t="s">
        <v>24</v>
      </c>
      <c r="C55" s="25" t="s">
        <v>100</v>
      </c>
      <c r="D55" s="26">
        <v>45000000</v>
      </c>
    </row>
    <row r="56" spans="1:5" ht="30" x14ac:dyDescent="0.25">
      <c r="A56" s="25" t="s">
        <v>30</v>
      </c>
      <c r="B56" s="25" t="s">
        <v>24</v>
      </c>
      <c r="C56" s="25" t="s">
        <v>101</v>
      </c>
      <c r="D56" s="26">
        <v>140860000</v>
      </c>
    </row>
    <row r="57" spans="1:5" ht="30" x14ac:dyDescent="0.25">
      <c r="A57" s="25" t="s">
        <v>30</v>
      </c>
      <c r="B57" s="25" t="s">
        <v>102</v>
      </c>
      <c r="C57" s="25" t="s">
        <v>103</v>
      </c>
      <c r="D57" s="26">
        <v>75352000</v>
      </c>
    </row>
    <row r="58" spans="1:5" ht="30" x14ac:dyDescent="0.25">
      <c r="A58" s="25" t="s">
        <v>30</v>
      </c>
      <c r="B58" s="25" t="s">
        <v>104</v>
      </c>
      <c r="C58" s="25" t="s">
        <v>108</v>
      </c>
      <c r="D58" s="26">
        <f>8000000+1302249.27+697750.73</f>
        <v>10000000</v>
      </c>
    </row>
    <row r="59" spans="1:5" ht="45" x14ac:dyDescent="0.25">
      <c r="A59" s="25" t="s">
        <v>30</v>
      </c>
      <c r="B59" s="25" t="s">
        <v>146</v>
      </c>
      <c r="C59" s="25" t="s">
        <v>105</v>
      </c>
      <c r="D59" s="26">
        <v>7000000</v>
      </c>
    </row>
    <row r="60" spans="1:5" ht="30" x14ac:dyDescent="0.25">
      <c r="A60" s="25" t="s">
        <v>30</v>
      </c>
      <c r="B60" s="25" t="s">
        <v>109</v>
      </c>
      <c r="C60" s="25" t="s">
        <v>110</v>
      </c>
      <c r="D60" s="26">
        <f>796059044</f>
        <v>796059044</v>
      </c>
    </row>
    <row r="61" spans="1:5" ht="45" x14ac:dyDescent="0.25">
      <c r="A61" s="25" t="s">
        <v>30</v>
      </c>
      <c r="B61" s="25" t="s">
        <v>109</v>
      </c>
      <c r="C61" s="25" t="s">
        <v>111</v>
      </c>
      <c r="D61" s="26">
        <v>150000000</v>
      </c>
    </row>
    <row r="62" spans="1:5" ht="45" x14ac:dyDescent="0.25">
      <c r="A62" s="25" t="s">
        <v>30</v>
      </c>
      <c r="B62" s="25" t="s">
        <v>112</v>
      </c>
      <c r="C62" s="25" t="s">
        <v>113</v>
      </c>
      <c r="D62" s="28">
        <v>50000000</v>
      </c>
    </row>
    <row r="63" spans="1:5" ht="30" x14ac:dyDescent="0.25">
      <c r="A63" s="25" t="s">
        <v>30</v>
      </c>
      <c r="B63" s="25" t="s">
        <v>112</v>
      </c>
      <c r="C63" s="25" t="s">
        <v>114</v>
      </c>
      <c r="D63" s="26">
        <v>3000000</v>
      </c>
    </row>
    <row r="64" spans="1:5" ht="30" x14ac:dyDescent="0.25">
      <c r="A64" s="25" t="s">
        <v>30</v>
      </c>
      <c r="B64" s="25" t="s">
        <v>112</v>
      </c>
      <c r="C64" s="25" t="s">
        <v>116</v>
      </c>
      <c r="D64" s="26">
        <v>36000000</v>
      </c>
    </row>
    <row r="65" spans="1:5" ht="45" x14ac:dyDescent="0.25">
      <c r="A65" s="25" t="s">
        <v>30</v>
      </c>
      <c r="B65" s="25" t="s">
        <v>112</v>
      </c>
      <c r="C65" s="25" t="s">
        <v>117</v>
      </c>
      <c r="D65" s="26">
        <v>8647600</v>
      </c>
    </row>
    <row r="66" spans="1:5" ht="30" x14ac:dyDescent="0.25">
      <c r="A66" s="25" t="s">
        <v>30</v>
      </c>
      <c r="B66" s="25" t="s">
        <v>109</v>
      </c>
      <c r="C66" s="39" t="s">
        <v>147</v>
      </c>
      <c r="D66" s="26">
        <v>10968960</v>
      </c>
    </row>
    <row r="67" spans="1:5" ht="30" x14ac:dyDescent="0.25">
      <c r="A67" s="25" t="s">
        <v>30</v>
      </c>
      <c r="B67" s="25" t="s">
        <v>109</v>
      </c>
      <c r="C67" s="39" t="s">
        <v>148</v>
      </c>
      <c r="D67" s="26">
        <v>40000000</v>
      </c>
    </row>
    <row r="68" spans="1:5" ht="45" x14ac:dyDescent="0.25">
      <c r="A68" s="25" t="s">
        <v>30</v>
      </c>
      <c r="B68" s="40" t="s">
        <v>149</v>
      </c>
      <c r="C68" s="41" t="s">
        <v>150</v>
      </c>
      <c r="D68" s="26">
        <v>29000000</v>
      </c>
    </row>
    <row r="69" spans="1:5" x14ac:dyDescent="0.25">
      <c r="A69" s="25" t="s">
        <v>30</v>
      </c>
      <c r="B69" s="42" t="s">
        <v>125</v>
      </c>
      <c r="C69" s="43" t="s">
        <v>151</v>
      </c>
      <c r="D69" s="26">
        <v>4031040</v>
      </c>
    </row>
    <row r="70" spans="1:5" ht="30" x14ac:dyDescent="0.25">
      <c r="A70" s="25" t="s">
        <v>30</v>
      </c>
      <c r="B70" s="25" t="s">
        <v>112</v>
      </c>
      <c r="C70" s="25" t="s">
        <v>118</v>
      </c>
      <c r="D70" s="26">
        <v>300000</v>
      </c>
    </row>
    <row r="71" spans="1:5" ht="30" x14ac:dyDescent="0.25">
      <c r="A71" s="25" t="s">
        <v>30</v>
      </c>
      <c r="B71" s="25" t="s">
        <v>112</v>
      </c>
      <c r="C71" s="25" t="s">
        <v>119</v>
      </c>
      <c r="D71" s="26">
        <v>749679</v>
      </c>
    </row>
    <row r="72" spans="1:5" ht="30" x14ac:dyDescent="0.25">
      <c r="A72" s="25" t="s">
        <v>30</v>
      </c>
      <c r="B72" s="25" t="s">
        <v>112</v>
      </c>
      <c r="C72" s="25" t="s">
        <v>120</v>
      </c>
      <c r="D72" s="26">
        <v>23000005</v>
      </c>
    </row>
    <row r="73" spans="1:5" ht="45" x14ac:dyDescent="0.25">
      <c r="A73" s="25" t="s">
        <v>127</v>
      </c>
      <c r="B73" s="25" t="s">
        <v>53</v>
      </c>
      <c r="C73" s="25" t="s">
        <v>128</v>
      </c>
      <c r="D73" s="26">
        <v>67000000</v>
      </c>
      <c r="E73" s="1" t="s">
        <v>152</v>
      </c>
    </row>
    <row r="74" spans="1:5" ht="60" x14ac:dyDescent="0.25">
      <c r="A74" s="25" t="s">
        <v>129</v>
      </c>
      <c r="B74" s="25" t="s">
        <v>104</v>
      </c>
      <c r="C74" s="25" t="s">
        <v>130</v>
      </c>
      <c r="D74" s="26">
        <v>100000000</v>
      </c>
    </row>
    <row r="75" spans="1:5" ht="120" x14ac:dyDescent="0.25">
      <c r="A75" s="25" t="s">
        <v>131</v>
      </c>
      <c r="B75" s="25" t="s">
        <v>104</v>
      </c>
      <c r="C75" s="25" t="s">
        <v>134</v>
      </c>
      <c r="D75" s="26">
        <v>100000000</v>
      </c>
    </row>
    <row r="76" spans="1:5" ht="120" x14ac:dyDescent="0.25">
      <c r="A76" s="25" t="s">
        <v>131</v>
      </c>
      <c r="B76" s="25" t="s">
        <v>104</v>
      </c>
      <c r="C76" s="25" t="s">
        <v>135</v>
      </c>
      <c r="D76" s="26">
        <v>160773401.72</v>
      </c>
    </row>
    <row r="77" spans="1:5" ht="120" x14ac:dyDescent="0.25">
      <c r="A77" s="25" t="s">
        <v>131</v>
      </c>
      <c r="B77" s="25" t="s">
        <v>13</v>
      </c>
      <c r="C77" s="25" t="s">
        <v>136</v>
      </c>
      <c r="D77" s="26">
        <v>200000000</v>
      </c>
    </row>
    <row r="78" spans="1:5" x14ac:dyDescent="0.25">
      <c r="D78" s="10"/>
    </row>
    <row r="79" spans="1:5" x14ac:dyDescent="0.25">
      <c r="D79" s="4">
        <f>SUBTOTAL(9,D4:D77)</f>
        <v>13818197859.25</v>
      </c>
    </row>
    <row r="80" spans="1:5" x14ac:dyDescent="0.25">
      <c r="D80" s="7"/>
    </row>
    <row r="81" spans="3:7" x14ac:dyDescent="0.25">
      <c r="C81" s="8"/>
      <c r="G81" s="44"/>
    </row>
    <row r="82" spans="3:7" x14ac:dyDescent="0.25">
      <c r="C82" s="8"/>
      <c r="G82" s="44"/>
    </row>
    <row r="84" spans="3:7" x14ac:dyDescent="0.25">
      <c r="C84" s="4"/>
      <c r="D84" s="13"/>
    </row>
    <row r="85" spans="3:7" x14ac:dyDescent="0.25">
      <c r="C85" s="4"/>
    </row>
    <row r="86" spans="3:7" x14ac:dyDescent="0.25">
      <c r="C86" s="23"/>
    </row>
    <row r="87" spans="3:7" x14ac:dyDescent="0.25">
      <c r="C87" s="9"/>
    </row>
    <row r="89" spans="3:7" x14ac:dyDescent="0.25">
      <c r="C89" s="9"/>
    </row>
  </sheetData>
  <autoFilter ref="A3:D77"/>
  <sortState ref="A4:D74">
    <sortCondition ref="A4:A74"/>
    <sortCondition ref="B4:B74"/>
    <sortCondition ref="C4:C7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55" t="s">
        <v>153</v>
      </c>
      <c r="B1" s="55"/>
      <c r="C1" s="55"/>
      <c r="D1" s="55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140</v>
      </c>
    </row>
    <row r="4" spans="1:4" ht="30" x14ac:dyDescent="0.25">
      <c r="A4" s="2" t="s">
        <v>30</v>
      </c>
      <c r="B4" s="2" t="s">
        <v>40</v>
      </c>
      <c r="C4" s="2" t="s">
        <v>44</v>
      </c>
      <c r="D4" s="5">
        <v>0</v>
      </c>
    </row>
    <row r="5" spans="1:4" ht="30" x14ac:dyDescent="0.25">
      <c r="A5" s="2" t="s">
        <v>30</v>
      </c>
      <c r="B5" s="2" t="s">
        <v>68</v>
      </c>
      <c r="C5" s="2" t="s">
        <v>69</v>
      </c>
      <c r="D5" s="5">
        <v>0</v>
      </c>
    </row>
    <row r="6" spans="1:4" ht="30" x14ac:dyDescent="0.25">
      <c r="A6" s="2" t="s">
        <v>30</v>
      </c>
      <c r="B6" s="2" t="s">
        <v>68</v>
      </c>
      <c r="C6" s="2" t="s">
        <v>73</v>
      </c>
      <c r="D6" s="5">
        <v>0</v>
      </c>
    </row>
    <row r="7" spans="1:4" ht="45" x14ac:dyDescent="0.25">
      <c r="A7" s="2" t="s">
        <v>30</v>
      </c>
      <c r="B7" s="2" t="s">
        <v>75</v>
      </c>
      <c r="C7" s="2" t="s">
        <v>78</v>
      </c>
      <c r="D7" s="5">
        <v>0</v>
      </c>
    </row>
    <row r="8" spans="1:4" ht="60" x14ac:dyDescent="0.25">
      <c r="A8" s="2" t="s">
        <v>30</v>
      </c>
      <c r="B8" s="2" t="s">
        <v>24</v>
      </c>
      <c r="C8" s="2" t="s">
        <v>94</v>
      </c>
      <c r="D8" s="5">
        <v>0</v>
      </c>
    </row>
    <row r="9" spans="1:4" ht="30" customHeight="1" x14ac:dyDescent="0.25">
      <c r="A9" s="2" t="s">
        <v>30</v>
      </c>
      <c r="B9" s="2" t="s">
        <v>112</v>
      </c>
      <c r="C9" s="2" t="s">
        <v>115</v>
      </c>
      <c r="D9" s="5">
        <v>0</v>
      </c>
    </row>
    <row r="10" spans="1:4" ht="30" x14ac:dyDescent="0.25">
      <c r="A10" s="2" t="s">
        <v>30</v>
      </c>
      <c r="B10" s="2" t="s">
        <v>112</v>
      </c>
      <c r="C10" s="2" t="s">
        <v>121</v>
      </c>
      <c r="D10" s="5">
        <v>0</v>
      </c>
    </row>
    <row r="11" spans="1:4" x14ac:dyDescent="0.25">
      <c r="A11" s="2" t="s">
        <v>30</v>
      </c>
      <c r="B11" s="2" t="s">
        <v>88</v>
      </c>
      <c r="C11" s="2" t="s">
        <v>91</v>
      </c>
      <c r="D11" s="5">
        <v>0</v>
      </c>
    </row>
    <row r="12" spans="1:4" ht="49.5" customHeight="1" x14ac:dyDescent="0.25">
      <c r="A12" s="2" t="s">
        <v>30</v>
      </c>
      <c r="B12" s="2" t="s">
        <v>36</v>
      </c>
      <c r="C12" s="2" t="s">
        <v>37</v>
      </c>
      <c r="D12" s="5">
        <v>0</v>
      </c>
    </row>
    <row r="13" spans="1:4" x14ac:dyDescent="0.25">
      <c r="A13" s="2" t="s">
        <v>30</v>
      </c>
      <c r="B13" s="2" t="s">
        <v>53</v>
      </c>
      <c r="C13" s="2" t="s">
        <v>54</v>
      </c>
      <c r="D13" s="5">
        <v>0</v>
      </c>
    </row>
    <row r="14" spans="1:4" ht="30" x14ac:dyDescent="0.25">
      <c r="A14" s="2" t="s">
        <v>30</v>
      </c>
      <c r="B14" s="2" t="s">
        <v>24</v>
      </c>
      <c r="C14" s="2" t="s">
        <v>96</v>
      </c>
      <c r="D14" s="5">
        <v>0</v>
      </c>
    </row>
    <row r="15" spans="1:4" ht="45" x14ac:dyDescent="0.25">
      <c r="A15" s="2" t="s">
        <v>30</v>
      </c>
      <c r="B15" s="2" t="s">
        <v>24</v>
      </c>
      <c r="C15" s="2" t="s">
        <v>98</v>
      </c>
      <c r="D15" s="5">
        <v>0</v>
      </c>
    </row>
    <row r="16" spans="1:4" ht="43.5" customHeight="1" x14ac:dyDescent="0.25">
      <c r="A16" s="2" t="s">
        <v>30</v>
      </c>
      <c r="B16" s="2" t="s">
        <v>104</v>
      </c>
      <c r="C16" s="2" t="s">
        <v>106</v>
      </c>
      <c r="D16" s="5">
        <v>0</v>
      </c>
    </row>
    <row r="17" spans="1:4" x14ac:dyDescent="0.25">
      <c r="A17" s="2" t="s">
        <v>30</v>
      </c>
      <c r="B17" s="2" t="s">
        <v>104</v>
      </c>
      <c r="C17" s="2" t="s">
        <v>107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55" t="s">
        <v>154</v>
      </c>
      <c r="B1" s="55"/>
      <c r="C1" s="55"/>
      <c r="D1" s="55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155</v>
      </c>
    </row>
    <row r="4" spans="1:4" ht="30" x14ac:dyDescent="0.25">
      <c r="A4" s="3" t="s">
        <v>30</v>
      </c>
      <c r="B4" s="3" t="s">
        <v>24</v>
      </c>
      <c r="C4" s="3" t="s">
        <v>156</v>
      </c>
      <c r="D4" s="5">
        <v>0</v>
      </c>
    </row>
    <row r="5" spans="1:4" x14ac:dyDescent="0.25">
      <c r="A5" s="3" t="s">
        <v>30</v>
      </c>
      <c r="B5" s="3" t="s">
        <v>57</v>
      </c>
      <c r="C5" s="3" t="s">
        <v>157</v>
      </c>
      <c r="D5" s="5">
        <v>0</v>
      </c>
    </row>
    <row r="6" spans="1:4" ht="30" x14ac:dyDescent="0.25">
      <c r="A6" s="3" t="s">
        <v>30</v>
      </c>
      <c r="B6" s="3" t="s">
        <v>57</v>
      </c>
      <c r="C6" s="3" t="s">
        <v>158</v>
      </c>
      <c r="D6" s="5">
        <v>0</v>
      </c>
    </row>
    <row r="7" spans="1:4" x14ac:dyDescent="0.25">
      <c r="A7" s="3" t="s">
        <v>30</v>
      </c>
      <c r="B7" s="3" t="s">
        <v>57</v>
      </c>
      <c r="C7" s="3" t="s">
        <v>159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6e29d81fc8186c95d776abe66af4a6bc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2b2b500db2fe070d25d48971e29134e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5F955-F434-4EEB-8B5E-3B986349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6bca3fa6-a5eb-4b65-82b5-ad238e0f7d3a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Edilane Maria de Almeida Carneiro</cp:lastModifiedBy>
  <cp:revision/>
  <dcterms:created xsi:type="dcterms:W3CDTF">2021-08-18T17:12:46Z</dcterms:created>
  <dcterms:modified xsi:type="dcterms:W3CDTF">2026-03-16T13:58:28Z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