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S:\2.Programação e Normas\2019\Avaliação\"/>
    </mc:Choice>
  </mc:AlternateContent>
  <bookViews>
    <workbookView xWindow="0" yWindow="0" windowWidth="21600" windowHeight="10020"/>
  </bookViews>
  <sheets>
    <sheet name="Sumário" sheetId="11" r:id="rId1"/>
    <sheet name="1" sheetId="3" r:id="rId2"/>
    <sheet name="2" sheetId="4" r:id="rId3"/>
    <sheet name="3" sheetId="5" r:id="rId4"/>
    <sheet name="4" sheetId="22" r:id="rId5"/>
    <sheet name="Gráfico 1" sheetId="6" r:id="rId6"/>
    <sheet name="5" sheetId="1" r:id="rId7"/>
    <sheet name="6" sheetId="20" r:id="rId8"/>
    <sheet name="Gráfico 2" sheetId="2" r:id="rId9"/>
    <sheet name="7" sheetId="21" r:id="rId10"/>
    <sheet name="8" sheetId="10" r:id="rId11"/>
    <sheet name="9" sheetId="9" r:id="rId12"/>
    <sheet name="10" sheetId="7" r:id="rId13"/>
    <sheet name="11" sheetId="8" r:id="rId14"/>
    <sheet name="12" sheetId="12" r:id="rId15"/>
    <sheet name="13" sheetId="13" r:id="rId16"/>
    <sheet name="Gráfico 3" sheetId="14" r:id="rId17"/>
    <sheet name="14" sheetId="24" r:id="rId18"/>
    <sheet name="15" sheetId="15" r:id="rId19"/>
    <sheet name="16" sheetId="16" r:id="rId20"/>
    <sheet name="17" sheetId="25" r:id="rId21"/>
    <sheet name="18" sheetId="17" r:id="rId22"/>
    <sheet name="19" sheetId="26" r:id="rId23"/>
    <sheet name="21" sheetId="18" r:id="rId24"/>
  </sheets>
  <externalReferences>
    <externalReference r:id="rId25"/>
    <externalReference r:id="rId26"/>
    <externalReference r:id="rId27"/>
    <externalReference r:id="rId28"/>
  </externalReferences>
  <definedNames>
    <definedName name="_xlnm._FilterDatabase" localSheetId="12" hidden="1">'10'!#REF!</definedName>
    <definedName name="_xlnm._FilterDatabase" localSheetId="13" hidden="1">'11'!#REF!</definedName>
    <definedName name="_xlnm._FilterDatabase" localSheetId="18" hidden="1">'15'!#REF!</definedName>
    <definedName name="Índice">Sumário!$1:$1048576</definedName>
    <definedName name="tabela1.1">'1'!$1:$1048576</definedName>
    <definedName name="tabela1.10">'11'!$1:$1048576</definedName>
    <definedName name="tabela1.2">'2'!$1:$1048576</definedName>
    <definedName name="tabela1.3">'3'!$1:$1048576</definedName>
    <definedName name="tabela1.4">'Gráfico 1'!$1:$1048576</definedName>
    <definedName name="tabela1.5">'5'!$1:$1048576</definedName>
    <definedName name="tabela1.6">'Gráfico 2'!$1:$1048576</definedName>
    <definedName name="tabela1.7">'8'!$1:$1048576</definedName>
    <definedName name="tabela1.8">'9'!$1:$1048576</definedName>
    <definedName name="tabela1.9">'10'!$1:$1048576</definedName>
    <definedName name="tabela11">'1'!$1:$1048576</definedName>
    <definedName name="tabela2.1">'12'!$1:$1048576</definedName>
    <definedName name="tabela2.2">'13'!$1:$1048576</definedName>
    <definedName name="tabela2.3">'Gráfico 3'!$1:$1048576</definedName>
    <definedName name="tabela2.4">'15'!$1:$1048576</definedName>
    <definedName name="tabela2.5">'16'!$1:$1048576</definedName>
    <definedName name="tabela2.6">'18'!$1:$1048576</definedName>
    <definedName name="tabela2.7">'21'!$1:$1048576</definedName>
    <definedName name="tabela2.8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8" l="1"/>
  <c r="H10" i="18"/>
  <c r="G10" i="18"/>
  <c r="I9" i="18"/>
  <c r="H9" i="18"/>
  <c r="G9" i="18"/>
  <c r="I8" i="18"/>
  <c r="H8" i="18"/>
  <c r="G8" i="18"/>
  <c r="I7" i="18"/>
  <c r="H7" i="18"/>
  <c r="G7" i="18"/>
  <c r="I6" i="18"/>
  <c r="H6" i="18"/>
  <c r="G6" i="18"/>
  <c r="I5" i="18"/>
  <c r="H5" i="18"/>
  <c r="G5" i="18"/>
  <c r="I4" i="18"/>
  <c r="H4" i="18"/>
  <c r="G4" i="18"/>
  <c r="I9" i="12" l="1"/>
  <c r="C9" i="12"/>
  <c r="I8" i="12"/>
  <c r="C8" i="12"/>
  <c r="I7" i="12"/>
  <c r="C7" i="12"/>
  <c r="I6" i="12"/>
  <c r="C6" i="12"/>
  <c r="I5" i="12"/>
  <c r="C5" i="12"/>
  <c r="I4" i="12"/>
  <c r="C4" i="12"/>
  <c r="E33" i="1" l="1"/>
  <c r="H33" i="1" s="1"/>
  <c r="D33" i="1"/>
  <c r="C33" i="1"/>
  <c r="H32" i="1"/>
  <c r="G32" i="1"/>
  <c r="H31" i="1"/>
  <c r="G31" i="1"/>
  <c r="F31" i="1"/>
  <c r="H30" i="1"/>
  <c r="G30" i="1"/>
  <c r="H29" i="1"/>
  <c r="G29" i="1"/>
  <c r="H28" i="1"/>
  <c r="G28" i="1"/>
  <c r="H27" i="1"/>
  <c r="G27" i="1"/>
  <c r="F27" i="1"/>
  <c r="H26" i="1"/>
  <c r="G26" i="1"/>
  <c r="H25" i="1"/>
  <c r="G25" i="1"/>
  <c r="H24" i="1"/>
  <c r="G24" i="1"/>
  <c r="H23" i="1"/>
  <c r="G23" i="1"/>
  <c r="F23" i="1"/>
  <c r="H22" i="1"/>
  <c r="G22" i="1"/>
  <c r="H21" i="1"/>
  <c r="G21" i="1"/>
  <c r="H20" i="1"/>
  <c r="G20" i="1"/>
  <c r="H19" i="1"/>
  <c r="G19" i="1"/>
  <c r="F19" i="1"/>
  <c r="H18" i="1"/>
  <c r="G18" i="1"/>
  <c r="H17" i="1"/>
  <c r="G17" i="1"/>
  <c r="H16" i="1"/>
  <c r="G16" i="1"/>
  <c r="H15" i="1"/>
  <c r="G15" i="1"/>
  <c r="F15" i="1"/>
  <c r="H14" i="1"/>
  <c r="G14" i="1"/>
  <c r="H13" i="1"/>
  <c r="G13" i="1"/>
  <c r="H12" i="1"/>
  <c r="G12" i="1"/>
  <c r="H11" i="1"/>
  <c r="G11" i="1"/>
  <c r="F11" i="1"/>
  <c r="H10" i="1"/>
  <c r="G10" i="1"/>
  <c r="H9" i="1"/>
  <c r="G9" i="1"/>
  <c r="H8" i="1"/>
  <c r="G8" i="1"/>
  <c r="H7" i="1"/>
  <c r="G7" i="1"/>
  <c r="F7" i="1"/>
  <c r="H6" i="1"/>
  <c r="G6" i="1"/>
  <c r="H5" i="1"/>
  <c r="G5" i="1"/>
  <c r="E13" i="22"/>
  <c r="H12" i="22"/>
  <c r="G12" i="22"/>
  <c r="F11" i="22"/>
  <c r="E11" i="22"/>
  <c r="D11" i="22"/>
  <c r="D13" i="22" s="1"/>
  <c r="C11" i="22"/>
  <c r="C13" i="22" s="1"/>
  <c r="H10" i="22"/>
  <c r="G10" i="22"/>
  <c r="H9" i="22"/>
  <c r="G9" i="22"/>
  <c r="H8" i="22"/>
  <c r="G8" i="22"/>
  <c r="F8" i="22"/>
  <c r="H7" i="22"/>
  <c r="G7" i="22"/>
  <c r="H6" i="22"/>
  <c r="G6" i="22"/>
  <c r="H5" i="22"/>
  <c r="G5" i="22"/>
  <c r="E7" i="5"/>
  <c r="H7" i="5" s="1"/>
  <c r="D7" i="5"/>
  <c r="C7" i="5"/>
  <c r="H6" i="5"/>
  <c r="G6" i="5"/>
  <c r="H5" i="5"/>
  <c r="G5" i="5"/>
  <c r="F5" i="5"/>
  <c r="E10" i="4"/>
  <c r="G10" i="4" s="1"/>
  <c r="D10" i="4"/>
  <c r="H10" i="4" s="1"/>
  <c r="C10" i="4"/>
  <c r="H9" i="4"/>
  <c r="G9" i="4"/>
  <c r="F9" i="4"/>
  <c r="H8" i="4"/>
  <c r="G8" i="4"/>
  <c r="F8" i="4"/>
  <c r="H7" i="4"/>
  <c r="G7" i="4"/>
  <c r="F7" i="4"/>
  <c r="H6" i="4"/>
  <c r="G6" i="4"/>
  <c r="F6" i="4"/>
  <c r="H5" i="4"/>
  <c r="G5" i="4"/>
  <c r="F5" i="4"/>
  <c r="E7" i="3"/>
  <c r="H7" i="3" s="1"/>
  <c r="D7" i="3"/>
  <c r="C7" i="3"/>
  <c r="H6" i="3"/>
  <c r="G6" i="3"/>
  <c r="H5" i="3"/>
  <c r="G5" i="3"/>
  <c r="F5" i="3"/>
  <c r="F6" i="1" l="1"/>
  <c r="F10" i="1"/>
  <c r="F14" i="1"/>
  <c r="F18" i="1"/>
  <c r="F22" i="1"/>
  <c r="F26" i="1"/>
  <c r="F30" i="1"/>
  <c r="F33" i="1"/>
  <c r="F5" i="1"/>
  <c r="F9" i="1"/>
  <c r="F13" i="1"/>
  <c r="F17" i="1"/>
  <c r="F21" i="1"/>
  <c r="F25" i="1"/>
  <c r="F29" i="1"/>
  <c r="G33" i="1"/>
  <c r="F8" i="1"/>
  <c r="F12" i="1"/>
  <c r="F16" i="1"/>
  <c r="F20" i="1"/>
  <c r="F24" i="1"/>
  <c r="F28" i="1"/>
  <c r="F32" i="1"/>
  <c r="H13" i="22"/>
  <c r="F7" i="22"/>
  <c r="G11" i="22"/>
  <c r="F13" i="22"/>
  <c r="F6" i="22"/>
  <c r="F10" i="22"/>
  <c r="H11" i="22"/>
  <c r="G13" i="22"/>
  <c r="F5" i="22"/>
  <c r="F9" i="22"/>
  <c r="F12" i="22"/>
  <c r="F7" i="5"/>
  <c r="G7" i="5"/>
  <c r="F6" i="5"/>
  <c r="F10" i="4"/>
  <c r="F7" i="3"/>
  <c r="G7" i="3"/>
  <c r="F6" i="3"/>
</calcChain>
</file>

<file path=xl/sharedStrings.xml><?xml version="1.0" encoding="utf-8"?>
<sst xmlns="http://schemas.openxmlformats.org/spreadsheetml/2006/main" count="521" uniqueCount="218">
  <si>
    <t>Intervalos de desempenho</t>
  </si>
  <si>
    <t>Status</t>
  </si>
  <si>
    <t>Físico</t>
  </si>
  <si>
    <t>Orçamentário</t>
  </si>
  <si>
    <r>
      <t>Qtd. de ações válidas*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</si>
  <si>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t>%</t>
  </si>
  <si>
    <r>
      <t>Qtd. de ações válidas*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</si>
  <si>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Sem programação para o período</t>
  </si>
  <si>
    <t>Sem meta estabelecida</t>
  </si>
  <si>
    <t>Sem execução</t>
  </si>
  <si>
    <t>&gt; 0% e &lt; 70%</t>
  </si>
  <si>
    <t>Crítico</t>
  </si>
  <si>
    <t>≥ 70% e ≤ 130%</t>
  </si>
  <si>
    <t>Satisfatório</t>
  </si>
  <si>
    <t>&gt; 130%</t>
  </si>
  <si>
    <t>Subestimado</t>
  </si>
  <si>
    <t>TOTAL</t>
  </si>
  <si>
    <t>Ações de acompanhamento geral</t>
  </si>
  <si>
    <t>Ações de acompanhamento intensivo</t>
  </si>
  <si>
    <t>Total Geral</t>
  </si>
  <si>
    <t>Análise Vertical (D)</t>
  </si>
  <si>
    <t>(C/A)</t>
  </si>
  <si>
    <t>(C/B)</t>
  </si>
  <si>
    <t>ORÇAMENTO FISCAL</t>
  </si>
  <si>
    <t>ORÇAMENTO DE INVESTIMENTO DAS EMPRESAS CONTROLADAS PELO ESTADO</t>
  </si>
  <si>
    <t>Total geral</t>
  </si>
  <si>
    <t xml:space="preserve">Fonte: Sistema de Informações Gerenciais e de Planejamento (SIGPlan) 
</t>
  </si>
  <si>
    <t>Tipo de Acompanhamento de Ação</t>
  </si>
  <si>
    <t>Ação de Acompanhamento Geral</t>
  </si>
  <si>
    <t>Ação de Acompanhamento Intensivo</t>
  </si>
  <si>
    <t>Fonte: Sistema de Informações Gerenciais e de Planejamento (SIGPlan)</t>
  </si>
  <si>
    <t>Eixo</t>
  </si>
  <si>
    <t>Desenvolvimento Produtivo, Científico e Tecnológico</t>
  </si>
  <si>
    <t>Educação e Cultura</t>
  </si>
  <si>
    <t>Governo</t>
  </si>
  <si>
    <t>Infraestrutura e Logística</t>
  </si>
  <si>
    <t>Saúde e Proteção Social</t>
  </si>
  <si>
    <t>Segurança Pública</t>
  </si>
  <si>
    <t>Total alocado nos Eixos</t>
  </si>
  <si>
    <t>Especial</t>
  </si>
  <si>
    <t>Função</t>
  </si>
  <si>
    <t>ADMINISTRAÇÃO</t>
  </si>
  <si>
    <t>AGRICULTURA</t>
  </si>
  <si>
    <t>ASSISTÊNCIA SOCIAL</t>
  </si>
  <si>
    <t>CIÊNCIA E TECNOLOGIA</t>
  </si>
  <si>
    <t>COMÉRCIO E SERVIÇOS</t>
  </si>
  <si>
    <t>COMUNICAÇÕES</t>
  </si>
  <si>
    <t>CULTURA</t>
  </si>
  <si>
    <t>DESPORTO E LAZER</t>
  </si>
  <si>
    <t>DIREITOS DA CIDADANIA</t>
  </si>
  <si>
    <t>EDUCAÇÃO</t>
  </si>
  <si>
    <t>ENCARGOS ESPECIAIS</t>
  </si>
  <si>
    <t>ENERGIA</t>
  </si>
  <si>
    <t>ESSENCIAL À JUSTIÇA</t>
  </si>
  <si>
    <t>GESTÃO AMBIENTAL</t>
  </si>
  <si>
    <t>HABITAÇÃO</t>
  </si>
  <si>
    <t>INDÚSTRIA</t>
  </si>
  <si>
    <t>JUDICIÁRIA</t>
  </si>
  <si>
    <t>LEGISLATIVA</t>
  </si>
  <si>
    <t>ORGANIZAÇÃO AGRÁRIA</t>
  </si>
  <si>
    <t>PREVIDÊNCIA SOCIAL</t>
  </si>
  <si>
    <t>RELAÇÕES EXTERIORES</t>
  </si>
  <si>
    <t>RESERVA DE CONTINGÊNCIA</t>
  </si>
  <si>
    <t>SANEAMENTO</t>
  </si>
  <si>
    <t>SAÚDE</t>
  </si>
  <si>
    <t>SEGURANÇA PÚBLICA</t>
  </si>
  <si>
    <t>TRABALHO</t>
  </si>
  <si>
    <t>TRANSPORTE</t>
  </si>
  <si>
    <t>URBANISMO</t>
  </si>
  <si>
    <t>Elaboração: Superintendência Central de Planejamento e Programação Orçamentária (SCPPO)</t>
  </si>
  <si>
    <t>Alto Jequitinhonha</t>
  </si>
  <si>
    <t>Caparaó</t>
  </si>
  <si>
    <t>Central</t>
  </si>
  <si>
    <t>Mata</t>
  </si>
  <si>
    <t>Médio e Baixo Jequitinhonha</t>
  </si>
  <si>
    <t>Metropolitano</t>
  </si>
  <si>
    <t>Mucuri</t>
  </si>
  <si>
    <t>Noroeste</t>
  </si>
  <si>
    <t>Norte</t>
  </si>
  <si>
    <t>Oeste</t>
  </si>
  <si>
    <t>Sudoeste</t>
  </si>
  <si>
    <t>Sul</t>
  </si>
  <si>
    <t>Triângulo Norte</t>
  </si>
  <si>
    <t>Triângulo Sul</t>
  </si>
  <si>
    <t>Vale do Aço</t>
  </si>
  <si>
    <t>Vale do Rio Doce</t>
  </si>
  <si>
    <t>Vertentes</t>
  </si>
  <si>
    <t>Fonte: Sistema de Informações Gerenciais e de Planejamento (SIGPlan).</t>
  </si>
  <si>
    <t>1 - Relatório Geral</t>
  </si>
  <si>
    <t xml:space="preserve">Elaboração: Superintendência Central de Planejamento e Programação Orçamentária (SCPPO) </t>
  </si>
  <si>
    <t>Fonte: Sistema de Informações Gerenciais e de Planejamento (SIGPlan).
Elaboração: Superintendência Central de Planejamento e Programação Orçamentária (SCPPO).</t>
  </si>
  <si>
    <r>
      <rPr>
        <b/>
        <sz val="12"/>
        <color theme="1"/>
        <rFont val="Calibri"/>
        <family val="2"/>
        <scheme val="minor"/>
      </rPr>
      <t>Tabela 1</t>
    </r>
    <r>
      <rPr>
        <sz val="12"/>
        <color theme="1"/>
        <rFont val="Calibri"/>
        <family val="2"/>
        <scheme val="minor"/>
      </rPr>
      <t xml:space="preserve">
Programação e execução dos programas por tipo de orçamento - Minas Gerais - 2018</t>
    </r>
  </si>
  <si>
    <t>Tipo de Orçamento</t>
  </si>
  <si>
    <t>Programado PPAG 2018 (A)</t>
  </si>
  <si>
    <t>LOA + Créditos (B)</t>
  </si>
  <si>
    <t>Realizado 2018 (C)</t>
  </si>
  <si>
    <r>
      <rPr>
        <b/>
        <sz val="12"/>
        <color theme="1"/>
        <rFont val="Calibri"/>
        <family val="2"/>
        <scheme val="minor"/>
      </rPr>
      <t>Tabela 2</t>
    </r>
    <r>
      <rPr>
        <sz val="12"/>
        <color theme="1"/>
        <rFont val="Calibri"/>
        <family val="2"/>
        <scheme val="minor"/>
      </rPr>
      <t xml:space="preserve">
Programação e execução por Poder - Minas Gerais - 2018</t>
    </r>
  </si>
  <si>
    <t>Poder</t>
  </si>
  <si>
    <t>DEFENSORIA PÚBLICA</t>
  </si>
  <si>
    <t>EXECUTIVO</t>
  </si>
  <si>
    <t xml:space="preserve">MINISTÉRIO PÚBLICO </t>
  </si>
  <si>
    <t>PODER JUDICIÁRIO</t>
  </si>
  <si>
    <t>PODER LEGISLATIVO</t>
  </si>
  <si>
    <t>Fonte: Superintendência Central de Planejamento e Programação Orçamentária (SCPPO/SEPLAG).</t>
  </si>
  <si>
    <r>
      <rPr>
        <b/>
        <sz val="12"/>
        <color theme="1"/>
        <rFont val="Calibri"/>
        <family val="2"/>
        <scheme val="minor"/>
      </rPr>
      <t>Tabela 3</t>
    </r>
    <r>
      <rPr>
        <sz val="12"/>
        <color theme="1"/>
        <rFont val="Calibri"/>
        <family val="2"/>
        <scheme val="minor"/>
      </rPr>
      <t xml:space="preserve">
Programação e execução dos programas por tipo de acompanhamento de ação - Minas Gerais - 2018</t>
    </r>
  </si>
  <si>
    <t>Realizado 2018  (C)</t>
  </si>
  <si>
    <r>
      <rPr>
        <b/>
        <sz val="12"/>
        <color theme="1"/>
        <rFont val="Calibri"/>
        <family val="2"/>
        <scheme val="minor"/>
      </rPr>
      <t>Tabela 4</t>
    </r>
    <r>
      <rPr>
        <sz val="12"/>
        <color theme="1"/>
        <rFont val="Calibri"/>
        <family val="2"/>
        <scheme val="minor"/>
      </rPr>
      <t xml:space="preserve">
Programação e execução dos programas por Eixo - Minas Gerais - 2018</t>
    </r>
  </si>
  <si>
    <r>
      <rPr>
        <b/>
        <sz val="12"/>
        <color theme="1"/>
        <rFont val="Calibri"/>
        <family val="2"/>
        <scheme val="minor"/>
      </rPr>
      <t>Tabela 5</t>
    </r>
    <r>
      <rPr>
        <sz val="12"/>
        <color theme="1"/>
        <rFont val="Calibri"/>
        <family val="2"/>
        <scheme val="minor"/>
      </rPr>
      <t xml:space="preserve">
Programação e execução dos programas por função - Minas Gerais - 2018</t>
    </r>
  </si>
  <si>
    <t>Tabela 6</t>
  </si>
  <si>
    <t>Ações válidas de todos os programas do PPAG segundo intervalos de desempenho físico e orçamentário - Minas Gerais - 2018</t>
  </si>
  <si>
    <t>Elaboração: Superintendência Central de Planejamento e Programação Orçamentária (SCPPO).</t>
  </si>
  <si>
    <r>
      <t>*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Para o desempenho físico, do total de 1.181 ações apenas 1.179 foram consideradas válidas. 
*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Para o cálculo do desempenho orçamentário, do total de 1.181 ações apenas 1.168 foram consideradas válidas. </t>
    </r>
  </si>
  <si>
    <t xml:space="preserve">*1 Para o desempenho físico, do total de 1.181 ações apenas 1.179 foram consideradas válidas. 
*2 Para o cálculo do desempenho orçamentário, do total de 1.181 ações apenas 1.168 foram consideradas válidas. </t>
  </si>
  <si>
    <t>Tabela 7</t>
  </si>
  <si>
    <t>Ações válidas de programas do PPAG segundo intervalos de desempenho - Minas Gerais - 2018</t>
  </si>
  <si>
    <r>
      <rPr>
        <b/>
        <sz val="13"/>
        <color theme="1"/>
        <rFont val="Calibri"/>
        <family val="2"/>
        <scheme val="minor"/>
      </rPr>
      <t>Tabela 8</t>
    </r>
    <r>
      <rPr>
        <sz val="13"/>
        <color theme="1"/>
        <rFont val="Calibri"/>
        <family val="2"/>
        <scheme val="minor"/>
      </rPr>
      <t xml:space="preserve">
Desempenho FÍSICO das ações do PPAG por Eixo - Minas Gerais - 2018</t>
    </r>
  </si>
  <si>
    <t>Qtd. de ações válidas</t>
  </si>
  <si>
    <t>Sem execução física</t>
  </si>
  <si>
    <t>Qtd. de ações</t>
  </si>
  <si>
    <t>Total alocado nos eixos</t>
  </si>
  <si>
    <t>*Para dar maior validade a análise, as ações sem meta estabelecida e as ações transpostas  foram excluídas dos cálculos.</t>
  </si>
  <si>
    <r>
      <rPr>
        <b/>
        <sz val="13"/>
        <color theme="1"/>
        <rFont val="Calibri"/>
        <family val="2"/>
        <scheme val="minor"/>
      </rPr>
      <t>Tabela 9</t>
    </r>
    <r>
      <rPr>
        <sz val="13"/>
        <color theme="1"/>
        <rFont val="Calibri"/>
        <family val="2"/>
        <scheme val="minor"/>
      </rPr>
      <t xml:space="preserve">
Desempenho ORÇAMENTÁRIO das ações do PPAG por Eixo - Minas Gerais - 2018</t>
    </r>
  </si>
  <si>
    <t>Sem execução orçamentária</t>
  </si>
  <si>
    <t>*Para dar maior validade a análise, as ações sem meta estabelecida, as ações transpostas e as ações não orçamentárias foram excluídas dos cálculos.</t>
  </si>
  <si>
    <r>
      <t xml:space="preserve">Tabela 10
</t>
    </r>
    <r>
      <rPr>
        <sz val="12"/>
        <color theme="1"/>
        <rFont val="Calibri"/>
        <family val="2"/>
        <scheme val="minor"/>
      </rPr>
      <t>Desempenho FÍSICO das ações do PPAG por Setor de Governo - Minas Gerais - 2018</t>
    </r>
  </si>
  <si>
    <t>Setor de Governo</t>
  </si>
  <si>
    <t>ADMINISTRAÇÃO PRISIONAL</t>
  </si>
  <si>
    <t>AGRICULTURA, PECUÁRIA E ABASTECIMENTO</t>
  </si>
  <si>
    <t>CASA CIVIL E RELAÇÕES INSTITUCIONAIS</t>
  </si>
  <si>
    <t>CIDADES E INTEGRAÇÃO REGIONAL</t>
  </si>
  <si>
    <t>CORPO DE BOMBEIROS MILITAR DO ESTADO DE MINAS GERAIS</t>
  </si>
  <si>
    <t>DESENVOLVIMENTO AGRÁRIO</t>
  </si>
  <si>
    <t>DESENVOLVIMENTO E INTEGRAÇÃO DO NORTE E NORDESTE</t>
  </si>
  <si>
    <t>DESENVOLVIMENTO ECONÔMICO, CIÊNCIA, TECNOLOGIA E ENSINO SUPERIOR</t>
  </si>
  <si>
    <t>DESENVOLVIMENTO INTEGRADO E FÓRUNS REGIONAIS</t>
  </si>
  <si>
    <t>DIREITOS HUMANOS, PARTICIPAÇÃO SOCIAL E CIDADANIA</t>
  </si>
  <si>
    <t>ESPORTES</t>
  </si>
  <si>
    <t>FAZENDA</t>
  </si>
  <si>
    <t>GOVERNADORIA DO ESTADO</t>
  </si>
  <si>
    <t>GOVERNO</t>
  </si>
  <si>
    <t>MEIO AMBIENTE E DESENVOLVIMENTO SUSTENTÁVEL</t>
  </si>
  <si>
    <t>MINISTÉRIO PÚBLICO DO ESTADO DE MINAS GERAIS</t>
  </si>
  <si>
    <t>PLANEJAMENTO E GESTÃO</t>
  </si>
  <si>
    <t>POLÍCIA CIVIL DO ESTADO DE MINAS GERAIS</t>
  </si>
  <si>
    <t>POLÍCIA MILITAR DO ESTADO DE MINAS GERAIS</t>
  </si>
  <si>
    <t>TRABALHO E DESENVOLVIMENTO SOCIAL</t>
  </si>
  <si>
    <t>TRANSPORTES E OBRAS PÚBLICAS</t>
  </si>
  <si>
    <t>TURISMO</t>
  </si>
  <si>
    <r>
      <t xml:space="preserve">Tabela 11
 </t>
    </r>
    <r>
      <rPr>
        <sz val="12"/>
        <color theme="1"/>
        <rFont val="Calibri"/>
        <family val="2"/>
        <scheme val="minor"/>
      </rPr>
      <t>Desempenho ORÇAMENTÁRIO das ações do PPAG por Setor de Governo - Minas Gerais - 2018</t>
    </r>
  </si>
  <si>
    <t>Indicador</t>
  </si>
  <si>
    <t>PPAG 2012-2015</t>
  </si>
  <si>
    <t>REVISÃO 2013</t>
  </si>
  <si>
    <t>REVISÃO 2014</t>
  </si>
  <si>
    <t>REVISÃO 2015</t>
  </si>
  <si>
    <t>PPAG 2016 - 2019</t>
  </si>
  <si>
    <t>REVISÃO 2017</t>
  </si>
  <si>
    <t>REVISÃO 2018</t>
  </si>
  <si>
    <t>Percentual de ações com pelo menos 70% de regionalização da meta física</t>
  </si>
  <si>
    <t>Percentual de ações com pelo menos 70% de regionalização da meta física por município</t>
  </si>
  <si>
    <t>Percentual de ações com pelo menos 70% de regionalização da meta orçamentária</t>
  </si>
  <si>
    <t>Percentual de ações com pelo menos 70% de regionalização da meta orçamentária por município</t>
  </si>
  <si>
    <t>Percentual de recursos regionalizados no mínimo por território</t>
  </si>
  <si>
    <t>Percentual de recursos regionalizados por município</t>
  </si>
  <si>
    <t>*Para dar maior validade a análise, as ações sem meta estabelecida e "não regionalizáveis" foram excluídas dos cálculos.</t>
  </si>
  <si>
    <r>
      <rPr>
        <b/>
        <sz val="12"/>
        <color theme="1"/>
        <rFont val="Calibri"/>
        <family val="2"/>
        <scheme val="minor"/>
      </rPr>
      <t xml:space="preserve">Tabela 12
</t>
    </r>
    <r>
      <rPr>
        <sz val="12"/>
        <color theme="1"/>
        <rFont val="Calibri"/>
        <family val="2"/>
        <scheme val="minor"/>
      </rPr>
      <t>Avaliação consolidada da regionalização do PPAG 2012‐2015 e PPAG 2016‐2019 e suas revisões ‐ Minas
Gerais ‐ 2012‐2018</t>
    </r>
  </si>
  <si>
    <t>Percentual de ações com pelo menos 70% de regionalização da execução física</t>
  </si>
  <si>
    <t>Percentual de ações com pelo menos 70% de regionalização da execução física por município</t>
  </si>
  <si>
    <t>Percentual de ações com pelo menos 70% de regionalização da execução orçamentária</t>
  </si>
  <si>
    <t>Percentual de ações com pelo menos 70% de regionalização da execução orçamentária por município</t>
  </si>
  <si>
    <t>*Para dar maior validade a análise, as ações sem meta estabelecida, "não regionalizáveis" e as transpostas foram excluídas dos cálculos.</t>
  </si>
  <si>
    <r>
      <t xml:space="preserve">Tabela 13
</t>
    </r>
    <r>
      <rPr>
        <sz val="13"/>
        <color theme="1"/>
        <rFont val="Calibri"/>
        <family val="2"/>
        <scheme val="minor"/>
      </rPr>
      <t>Avaliação consolidada da regionalização da execução do PPAG 2012 ‐ 2015 e do PPAG 2016 ‐ 2019 –
Minas Gerais – 2012 ‐ 2018</t>
    </r>
  </si>
  <si>
    <t>Território</t>
  </si>
  <si>
    <r>
      <t xml:space="preserve">Gasto </t>
    </r>
    <r>
      <rPr>
        <b/>
        <i/>
        <sz val="12"/>
        <color rgb="FFFFFFFF"/>
        <rFont val="Calibri"/>
        <family val="2"/>
      </rPr>
      <t xml:space="preserve">per capita </t>
    </r>
    <r>
      <rPr>
        <b/>
        <sz val="12"/>
        <color rgb="FFFFFFFF"/>
        <rFont val="Calibri"/>
        <family val="2"/>
      </rPr>
      <t xml:space="preserve"> 2018 (R$)</t>
    </r>
  </si>
  <si>
    <t>Global</t>
  </si>
  <si>
    <t xml:space="preserve">Fonte: Sistema de Informações Gerenciais e de Planejamento (SIGPlan) </t>
  </si>
  <si>
    <t>* Os valores  executados apropriados no localizador "Diversos municipios - Multiterritorial" foram incorporados aos vários territórios proporcionalmente às respectivas populações.</t>
  </si>
  <si>
    <r>
      <t xml:space="preserve">** Para cálculo dos gastos </t>
    </r>
    <r>
      <rPr>
        <i/>
        <sz val="9"/>
        <color rgb="FF000000"/>
        <rFont val="Calibri"/>
        <family val="2"/>
      </rPr>
      <t xml:space="preserve">per capita, </t>
    </r>
    <r>
      <rPr>
        <sz val="9"/>
        <color rgb="FF000000"/>
        <rFont val="Calibri"/>
        <family val="2"/>
      </rPr>
      <t>foram utilizadas as projeções de população realizadas pelo IBGE.</t>
    </r>
  </si>
  <si>
    <t xml:space="preserve">Ano </t>
  </si>
  <si>
    <t>Quantidade de indicadores no PPAG</t>
  </si>
  <si>
    <t>Quantidade de indicadores apurados</t>
  </si>
  <si>
    <t>Quantidade de indicadores em revisão</t>
  </si>
  <si>
    <t>Quantidade de indicadores em apuração</t>
  </si>
  <si>
    <t>% indicadores apurados</t>
  </si>
  <si>
    <t>% indicadores em revisão</t>
  </si>
  <si>
    <t>% indicadores em apuração</t>
  </si>
  <si>
    <t>Tabelas da Avaliação do PPAG 2018</t>
  </si>
  <si>
    <t>Tabela 1: Programação e execução dos programas por tipo de orçamento - Minas Gerais -  2018</t>
  </si>
  <si>
    <t>Tabela 2: Programação e execução por Poder - Minas Gerais - 2018</t>
  </si>
  <si>
    <t>Tabela 3: Programação e execução dos programas por tipo de acompanhamento de ação - Minas Gerais - 2018</t>
  </si>
  <si>
    <t>Tabela 4: Programação e execução dos programas por Eixo - Minas Gerais - 2018</t>
  </si>
  <si>
    <t xml:space="preserve">Gráfico 1: Participação dos Eixos na execução do PPAG - exceto o Eixo Especial - Minas Gerais - 2018 </t>
  </si>
  <si>
    <t>Tabela 5: Programação e execução dos programas por função - Minas Gerais - 2018</t>
  </si>
  <si>
    <t>Tabela 6: Ações válidas de todos os programas do PPAG segundo intervalos de desempenho físico e orçamentário - Minas Gerais - 2018</t>
  </si>
  <si>
    <t>Gráfico 2: Frequência de desempenhos físicos e orçamentários</t>
  </si>
  <si>
    <t>Tabela 7: Ações válidas de programas do PPAG segundo intervalos de desempenho - Minas Gerais - 2018</t>
  </si>
  <si>
    <t>Tabela 8: Desempenho FÍSICO das ações do PPAG por Eixo - Minas Gerais - 2018</t>
  </si>
  <si>
    <t>Tabela 9: Desempenho ORÇAMENTÁRIO das ações do PPAG por Eixo - Minas Gerais - 2018</t>
  </si>
  <si>
    <t>Tabela 10: Desempenho FÍSICO das ações do PPAG por Setor de Governo - Minas Gerais - 2018</t>
  </si>
  <si>
    <t>Tabela 11: Desempenho ORÇAMENTÁRIO das ações do PPAG por Setor de Governo - Minas Gerais - 2018</t>
  </si>
  <si>
    <t>Tabela 12: Avaliação consolidada da regionalização do PPAG 2012‐2015 e PPAG 2016‐2019 e suas revisões ‐ Minas Gerais ‐ 2012‐2018</t>
  </si>
  <si>
    <t>Tabela 13: Avaliação consolidada da regionalização da execução do PPAG 2012 ‐ 2015 e do PPAG 2016 ‐ 2019</t>
  </si>
  <si>
    <t>Gráfico 3: Indicadores de Ações Regionalizáveis</t>
  </si>
  <si>
    <t>Tabela 14: Gasto Global per capita por território  - Minas Gerais -  2018</t>
  </si>
  <si>
    <t>Tabela 15: Gasto IAG 1 per capita por território  - Minas Gerais -  2018</t>
  </si>
  <si>
    <t>Tabela 16: Gasto SAÚDE per capita por território  - Minas Gerais -  2018</t>
  </si>
  <si>
    <t>Tabela 17: Gasto EDUCAÇÃO per capita por território  - Minas Gerais -  2018</t>
  </si>
  <si>
    <t>Tabela 18: Gasto SEGURANÇA PÚBLICA per capita por território  - Minas Gerais -  2018</t>
  </si>
  <si>
    <t>Tabela 19: Gasto SOCIAL per capita por território  - Minas Gerais -  2018</t>
  </si>
  <si>
    <t>Tabela 21: Evolução dos indicadores – Minas Gerais – 2012‐2018</t>
  </si>
  <si>
    <r>
      <rPr>
        <b/>
        <sz val="12"/>
        <color rgb="FF000000"/>
        <rFont val="Calibri"/>
        <family val="2"/>
        <scheme val="minor"/>
      </rPr>
      <t xml:space="preserve">Tabela 21
</t>
    </r>
    <r>
      <rPr>
        <sz val="12"/>
        <color rgb="FF000000"/>
        <rFont val="Calibri"/>
        <family val="2"/>
        <scheme val="minor"/>
      </rPr>
      <t>Evolução dos indicadores – Minas Gerais – 2012‐2018</t>
    </r>
  </si>
  <si>
    <r>
      <t>Qtd. de ações válidas*</t>
    </r>
    <r>
      <rPr>
        <b/>
        <vertAlign val="superscript"/>
        <sz val="12"/>
        <color theme="0"/>
        <rFont val="Calibri"/>
        <family val="2"/>
        <scheme val="minor"/>
      </rPr>
      <t>1</t>
    </r>
  </si>
  <si>
    <r>
      <t>Qtd. de ações válidas*</t>
    </r>
    <r>
      <rPr>
        <b/>
        <vertAlign val="superscript"/>
        <sz val="12"/>
        <color theme="0"/>
        <rFont val="Calibri"/>
        <family val="2"/>
        <scheme val="minor"/>
      </rPr>
      <t>2</t>
    </r>
  </si>
  <si>
    <r>
      <t>Tabela 14</t>
    </r>
    <r>
      <rPr>
        <b/>
        <sz val="13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 xml:space="preserve">Gasto Global </t>
    </r>
    <r>
      <rPr>
        <i/>
        <sz val="13"/>
        <color theme="1"/>
        <rFont val="Calibri"/>
        <family val="2"/>
        <scheme val="minor"/>
      </rPr>
      <t>per capita</t>
    </r>
    <r>
      <rPr>
        <sz val="13"/>
        <color theme="1"/>
        <rFont val="Calibri"/>
        <family val="2"/>
        <scheme val="minor"/>
      </rPr>
      <t xml:space="preserve"> por território  - Minas Gerais -  2018</t>
    </r>
  </si>
  <si>
    <r>
      <t>Tabela 15</t>
    </r>
    <r>
      <rPr>
        <b/>
        <sz val="13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Gasto IAG 1 per capita por território  - Minas Gerais -  2018</t>
    </r>
  </si>
  <si>
    <r>
      <t>Tabela 16</t>
    </r>
    <r>
      <rPr>
        <b/>
        <sz val="13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Gasto SAÚDE per capita por território  - Minas Gerais -  2018</t>
    </r>
  </si>
  <si>
    <r>
      <t>Tabela 17</t>
    </r>
    <r>
      <rPr>
        <b/>
        <sz val="13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Gasto EDUCAÇÃO per capita por território  - Minas Gerais -  2018</t>
    </r>
  </si>
  <si>
    <r>
      <t>Tabela 18</t>
    </r>
    <r>
      <rPr>
        <b/>
        <sz val="13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Gasto SEGURANÇA PÚBLICA per capita por território  - Minas Gerais -  2018</t>
    </r>
  </si>
  <si>
    <r>
      <t>Tabela 19</t>
    </r>
    <r>
      <rPr>
        <b/>
        <sz val="13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Gasto SOCIAL per capita por território  - Minas Gerais - 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</si>
</sst>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3"/>
      <color rgb="FF000000"/>
      <name val="Calibri"/>
      <family val="2"/>
    </font>
    <font>
      <b/>
      <i/>
      <sz val="12"/>
      <color rgb="FFFFFFFF"/>
      <name val="Calibri"/>
      <family val="2"/>
    </font>
    <font>
      <i/>
      <sz val="9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i/>
      <sz val="13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F4E78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rgb="FF000000"/>
      </patternFill>
    </fill>
  </fills>
  <borders count="4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3" tint="-0.249977111117893"/>
      </top>
      <bottom style="medium">
        <color theme="3" tint="-0.24997711111789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3" tint="-0.249977111117893"/>
      </top>
      <bottom/>
      <diagonal/>
    </border>
    <border>
      <left/>
      <right/>
      <top style="thin">
        <color theme="3" tint="-0.249977111117893"/>
      </top>
      <bottom style="thin">
        <color indexed="64"/>
      </bottom>
      <diagonal/>
    </border>
    <border>
      <left/>
      <right/>
      <top/>
      <bottom style="medium">
        <color theme="3" tint="-0.249977111117893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theme="3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ck">
        <color rgb="FF2F5497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2F5497"/>
      </top>
      <bottom style="thick">
        <color rgb="FF2F5497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ck">
        <color rgb="FF2F5497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2F5497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27" applyNumberFormat="0" applyAlignment="0" applyProtection="0"/>
    <xf numFmtId="0" fontId="28" fillId="10" borderId="28" applyNumberFormat="0" applyAlignment="0" applyProtection="0"/>
    <xf numFmtId="0" fontId="29" fillId="10" borderId="27" applyNumberFormat="0" applyAlignment="0" applyProtection="0"/>
    <xf numFmtId="0" fontId="30" fillId="0" borderId="29" applyNumberFormat="0" applyFill="0" applyAlignment="0" applyProtection="0"/>
    <xf numFmtId="0" fontId="2" fillId="11" borderId="30" applyNumberFormat="0" applyAlignment="0" applyProtection="0"/>
    <xf numFmtId="0" fontId="31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32" fillId="0" borderId="0" applyNumberFormat="0" applyFill="0" applyBorder="0" applyAlignment="0" applyProtection="0"/>
    <xf numFmtId="0" fontId="3" fillId="0" borderId="32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230">
    <xf numFmtId="0" fontId="0" fillId="0" borderId="0" xfId="0"/>
    <xf numFmtId="0" fontId="0" fillId="2" borderId="0" xfId="0" applyFill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0" fillId="0" borderId="0" xfId="0" applyNumberFormat="1"/>
    <xf numFmtId="9" fontId="9" fillId="4" borderId="0" xfId="1" applyNumberFormat="1" applyFont="1" applyFill="1" applyBorder="1" applyAlignment="1">
      <alignment horizontal="center" vertical="center" wrapText="1"/>
    </xf>
    <xf numFmtId="0" fontId="9" fillId="4" borderId="0" xfId="1" applyNumberFormat="1" applyFont="1" applyFill="1" applyBorder="1" applyAlignment="1">
      <alignment horizontal="center" vertical="center" wrapText="1"/>
    </xf>
    <xf numFmtId="1" fontId="10" fillId="4" borderId="0" xfId="1" applyNumberFormat="1" applyFont="1" applyFill="1" applyBorder="1" applyAlignment="1">
      <alignment horizontal="center" vertical="center"/>
    </xf>
    <xf numFmtId="10" fontId="10" fillId="4" borderId="0" xfId="2" applyNumberFormat="1" applyFont="1" applyFill="1" applyBorder="1" applyAlignment="1">
      <alignment horizontal="center" vertical="center" wrapText="1"/>
    </xf>
    <xf numFmtId="10" fontId="9" fillId="4" borderId="0" xfId="2" applyNumberFormat="1" applyFont="1" applyFill="1" applyBorder="1" applyAlignment="1">
      <alignment horizontal="center" vertical="center" wrapText="1"/>
    </xf>
    <xf numFmtId="9" fontId="0" fillId="2" borderId="0" xfId="0" applyNumberFormat="1" applyFill="1" applyBorder="1" applyAlignment="1">
      <alignment horizontal="center" vertical="center" wrapText="1"/>
    </xf>
    <xf numFmtId="0" fontId="11" fillId="2" borderId="0" xfId="1" applyNumberFormat="1" applyFont="1" applyFill="1" applyBorder="1" applyAlignment="1">
      <alignment horizontal="center" vertical="center"/>
    </xf>
    <xf numFmtId="10" fontId="11" fillId="2" borderId="0" xfId="2" applyNumberFormat="1" applyFont="1" applyFill="1" applyBorder="1" applyAlignment="1">
      <alignment horizontal="center" vertical="center"/>
    </xf>
    <xf numFmtId="10" fontId="0" fillId="2" borderId="0" xfId="2" applyNumberFormat="1" applyFont="1" applyFill="1" applyBorder="1" applyAlignment="1">
      <alignment horizontal="center" vertical="center"/>
    </xf>
    <xf numFmtId="0" fontId="10" fillId="4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10" fontId="2" fillId="3" borderId="0" xfId="2" applyNumberFormat="1" applyFont="1" applyFill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164" fontId="9" fillId="2" borderId="0" xfId="1" applyNumberFormat="1" applyFont="1" applyFill="1" applyBorder="1" applyAlignment="1">
      <alignment horizontal="right" vertical="center"/>
    </xf>
    <xf numFmtId="10" fontId="9" fillId="2" borderId="0" xfId="2" applyNumberFormat="1" applyFont="1" applyFill="1" applyBorder="1" applyAlignment="1">
      <alignment vertical="center"/>
    </xf>
    <xf numFmtId="10" fontId="9" fillId="2" borderId="0" xfId="2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left" vertical="center" wrapText="1"/>
    </xf>
    <xf numFmtId="164" fontId="9" fillId="4" borderId="0" xfId="1" applyNumberFormat="1" applyFont="1" applyFill="1" applyBorder="1" applyAlignment="1">
      <alignment horizontal="right" vertical="center"/>
    </xf>
    <xf numFmtId="10" fontId="9" fillId="4" borderId="0" xfId="2" applyNumberFormat="1" applyFont="1" applyFill="1" applyBorder="1" applyAlignment="1">
      <alignment vertical="center" wrapText="1"/>
    </xf>
    <xf numFmtId="10" fontId="9" fillId="4" borderId="0" xfId="2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horizontal="right" vertical="center"/>
    </xf>
    <xf numFmtId="10" fontId="3" fillId="2" borderId="8" xfId="2" applyNumberFormat="1" applyFont="1" applyFill="1" applyBorder="1" applyAlignment="1">
      <alignment vertical="center"/>
    </xf>
    <xf numFmtId="10" fontId="3" fillId="2" borderId="8" xfId="2" applyNumberFormat="1" applyFont="1" applyFill="1" applyBorder="1" applyAlignment="1">
      <alignment horizontal="right" vertical="center"/>
    </xf>
    <xf numFmtId="43" fontId="2" fillId="3" borderId="0" xfId="1" applyNumberFormat="1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43" fontId="0" fillId="2" borderId="0" xfId="0" applyNumberFormat="1" applyFill="1" applyAlignment="1">
      <alignment vertical="center"/>
    </xf>
    <xf numFmtId="10" fontId="0" fillId="2" borderId="0" xfId="2" applyNumberFormat="1" applyFont="1" applyFill="1" applyAlignment="1">
      <alignment horizontal="right" vertical="center"/>
    </xf>
    <xf numFmtId="0" fontId="0" fillId="4" borderId="0" xfId="0" applyFill="1" applyBorder="1" applyAlignment="1">
      <alignment vertical="center"/>
    </xf>
    <xf numFmtId="43" fontId="0" fillId="4" borderId="0" xfId="0" applyNumberFormat="1" applyFill="1" applyAlignment="1">
      <alignment vertical="center"/>
    </xf>
    <xf numFmtId="10" fontId="0" fillId="4" borderId="0" xfId="2" applyNumberFormat="1" applyFont="1" applyFill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horizontal="right" vertical="center"/>
    </xf>
    <xf numFmtId="10" fontId="3" fillId="2" borderId="14" xfId="2" applyNumberFormat="1" applyFont="1" applyFill="1" applyBorder="1" applyAlignment="1">
      <alignment horizontal="right" vertical="center"/>
    </xf>
    <xf numFmtId="0" fontId="12" fillId="2" borderId="0" xfId="0" applyFont="1" applyFill="1" applyBorder="1"/>
    <xf numFmtId="43" fontId="0" fillId="2" borderId="0" xfId="1" applyFont="1" applyFill="1" applyBorder="1"/>
    <xf numFmtId="10" fontId="0" fillId="2" borderId="0" xfId="2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43" fontId="2" fillId="3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10" fontId="0" fillId="2" borderId="0" xfId="2" applyNumberFormat="1" applyFont="1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 wrapText="1"/>
    </xf>
    <xf numFmtId="10" fontId="0" fillId="4" borderId="0" xfId="2" applyNumberFormat="1" applyFont="1" applyFill="1" applyBorder="1" applyAlignment="1">
      <alignment vertical="center"/>
    </xf>
    <xf numFmtId="10" fontId="11" fillId="4" borderId="0" xfId="2" applyNumberFormat="1" applyFont="1" applyFill="1" applyBorder="1" applyAlignment="1">
      <alignment vertical="center"/>
    </xf>
    <xf numFmtId="10" fontId="11" fillId="2" borderId="0" xfId="2" applyNumberFormat="1" applyFont="1" applyFill="1" applyBorder="1" applyAlignment="1">
      <alignment vertical="center"/>
    </xf>
    <xf numFmtId="43" fontId="0" fillId="4" borderId="0" xfId="0" applyNumberFormat="1" applyFill="1" applyBorder="1" applyAlignment="1">
      <alignment vertical="center"/>
    </xf>
    <xf numFmtId="0" fontId="0" fillId="2" borderId="15" xfId="0" applyFill="1" applyBorder="1" applyAlignment="1">
      <alignment horizontal="left" vertical="center" wrapText="1"/>
    </xf>
    <xf numFmtId="164" fontId="0" fillId="2" borderId="15" xfId="1" applyNumberFormat="1" applyFont="1" applyFill="1" applyBorder="1" applyAlignment="1">
      <alignment vertical="center"/>
    </xf>
    <xf numFmtId="10" fontId="0" fillId="2" borderId="15" xfId="2" applyNumberFormat="1" applyFont="1" applyFill="1" applyBorder="1" applyAlignment="1">
      <alignment vertical="center"/>
    </xf>
    <xf numFmtId="10" fontId="0" fillId="2" borderId="16" xfId="2" applyNumberFormat="1" applyFont="1" applyFill="1" applyBorder="1" applyAlignment="1">
      <alignment vertical="center"/>
    </xf>
    <xf numFmtId="0" fontId="0" fillId="4" borderId="0" xfId="0" applyFill="1" applyAlignment="1">
      <alignment horizontal="left" vertical="center"/>
    </xf>
    <xf numFmtId="43" fontId="0" fillId="4" borderId="17" xfId="0" applyNumberFormat="1" applyFill="1" applyBorder="1" applyAlignment="1">
      <alignment vertical="center"/>
    </xf>
    <xf numFmtId="10" fontId="1" fillId="4" borderId="15" xfId="2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left" vertical="center" wrapText="1"/>
    </xf>
    <xf numFmtId="164" fontId="3" fillId="2" borderId="15" xfId="1" applyNumberFormat="1" applyFont="1" applyFill="1" applyBorder="1" applyAlignment="1">
      <alignment vertical="center"/>
    </xf>
    <xf numFmtId="10" fontId="3" fillId="2" borderId="15" xfId="2" applyNumberFormat="1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10" fontId="1" fillId="2" borderId="0" xfId="2" applyNumberFormat="1" applyFont="1" applyFill="1" applyAlignment="1">
      <alignment vertical="center"/>
    </xf>
    <xf numFmtId="10" fontId="1" fillId="2" borderId="0" xfId="2" applyNumberFormat="1" applyFont="1" applyFill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10" fontId="1" fillId="4" borderId="0" xfId="2" applyNumberFormat="1" applyFont="1" applyFill="1" applyAlignment="1">
      <alignment vertical="center"/>
    </xf>
    <xf numFmtId="10" fontId="1" fillId="4" borderId="0" xfId="2" applyNumberFormat="1" applyFont="1" applyFill="1" applyAlignment="1">
      <alignment horizontal="center" vertical="center"/>
    </xf>
    <xf numFmtId="10" fontId="11" fillId="2" borderId="0" xfId="2" applyNumberFormat="1" applyFont="1" applyFill="1" applyAlignment="1">
      <alignment vertical="center"/>
    </xf>
    <xf numFmtId="10" fontId="0" fillId="2" borderId="0" xfId="2" applyNumberFormat="1" applyFont="1" applyFill="1" applyAlignment="1">
      <alignment vertical="center"/>
    </xf>
    <xf numFmtId="10" fontId="11" fillId="2" borderId="0" xfId="2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vertical="center"/>
    </xf>
    <xf numFmtId="10" fontId="0" fillId="4" borderId="0" xfId="2" applyNumberFormat="1" applyFont="1" applyFill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164" fontId="3" fillId="2" borderId="8" xfId="1" applyNumberFormat="1" applyFont="1" applyFill="1" applyBorder="1" applyAlignment="1">
      <alignment vertical="center"/>
    </xf>
    <xf numFmtId="10" fontId="3" fillId="2" borderId="8" xfId="2" applyNumberFormat="1" applyFont="1" applyFill="1" applyBorder="1" applyAlignment="1">
      <alignment horizontal="center" vertical="center"/>
    </xf>
    <xf numFmtId="164" fontId="0" fillId="2" borderId="0" xfId="1" applyNumberFormat="1" applyFont="1" applyFill="1" applyAlignment="1">
      <alignment vertical="center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164" fontId="0" fillId="4" borderId="0" xfId="1" applyNumberFormat="1" applyFont="1" applyFill="1" applyAlignment="1">
      <alignment vertical="center"/>
    </xf>
    <xf numFmtId="0" fontId="16" fillId="2" borderId="0" xfId="3" applyFill="1"/>
    <xf numFmtId="0" fontId="16" fillId="2" borderId="0" xfId="3" applyFill="1" applyAlignment="1"/>
    <xf numFmtId="10" fontId="0" fillId="2" borderId="0" xfId="5" applyNumberFormat="1" applyFont="1" applyFill="1"/>
    <xf numFmtId="43" fontId="0" fillId="2" borderId="0" xfId="4" applyFont="1" applyFill="1" applyAlignment="1">
      <alignment horizontal="center"/>
    </xf>
    <xf numFmtId="0" fontId="17" fillId="2" borderId="0" xfId="3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0" borderId="0" xfId="0" applyFont="1" applyFill="1" applyBorder="1"/>
    <xf numFmtId="43" fontId="0" fillId="2" borderId="0" xfId="1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2" borderId="0" xfId="0" applyFill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19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left" vertical="center" wrapText="1"/>
    </xf>
    <xf numFmtId="0" fontId="12" fillId="2" borderId="0" xfId="0" applyFont="1" applyFill="1"/>
    <xf numFmtId="43" fontId="0" fillId="2" borderId="0" xfId="1" applyFont="1" applyFill="1"/>
    <xf numFmtId="10" fontId="0" fillId="2" borderId="0" xfId="2" applyNumberFormat="1" applyFont="1" applyFill="1"/>
    <xf numFmtId="164" fontId="3" fillId="2" borderId="0" xfId="1" applyNumberFormat="1" applyFont="1" applyFill="1" applyBorder="1" applyAlignment="1">
      <alignment vertical="center"/>
    </xf>
    <xf numFmtId="0" fontId="36" fillId="2" borderId="0" xfId="0" applyFont="1" applyFill="1" applyBorder="1" applyAlignment="1">
      <alignment horizontal="left" vertical="center" wrapText="1"/>
    </xf>
    <xf numFmtId="164" fontId="36" fillId="2" borderId="0" xfId="1" applyNumberFormat="1" applyFont="1" applyFill="1" applyBorder="1" applyAlignment="1">
      <alignment horizontal="center" vertical="center"/>
    </xf>
    <xf numFmtId="10" fontId="36" fillId="2" borderId="0" xfId="2" applyNumberFormat="1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 wrapText="1"/>
    </xf>
    <xf numFmtId="164" fontId="36" fillId="4" borderId="0" xfId="1" applyNumberFormat="1" applyFont="1" applyFill="1" applyBorder="1" applyAlignment="1">
      <alignment horizontal="center" vertical="center"/>
    </xf>
    <xf numFmtId="10" fontId="36" fillId="4" borderId="0" xfId="2" applyNumberFormat="1" applyFont="1" applyFill="1" applyBorder="1" applyAlignment="1">
      <alignment horizontal="center" vertical="center"/>
    </xf>
    <xf numFmtId="43" fontId="12" fillId="2" borderId="0" xfId="1" applyFont="1" applyFill="1" applyBorder="1"/>
    <xf numFmtId="43" fontId="12" fillId="2" borderId="0" xfId="1" applyFont="1" applyFill="1"/>
    <xf numFmtId="10" fontId="12" fillId="2" borderId="0" xfId="2" applyNumberFormat="1" applyFont="1" applyFill="1"/>
    <xf numFmtId="10" fontId="12" fillId="2" borderId="0" xfId="2" applyNumberFormat="1" applyFont="1" applyFill="1" applyBorder="1"/>
    <xf numFmtId="0" fontId="38" fillId="3" borderId="6" xfId="0" applyFont="1" applyFill="1" applyBorder="1" applyAlignment="1">
      <alignment horizontal="center" vertical="center" wrapText="1"/>
    </xf>
    <xf numFmtId="0" fontId="37" fillId="2" borderId="33" xfId="0" applyFont="1" applyFill="1" applyBorder="1" applyAlignment="1">
      <alignment horizontal="left" vertical="center" wrapText="1"/>
    </xf>
    <xf numFmtId="164" fontId="37" fillId="2" borderId="33" xfId="1" applyNumberFormat="1" applyFont="1" applyFill="1" applyBorder="1" applyAlignment="1">
      <alignment horizontal="center" vertical="center"/>
    </xf>
    <xf numFmtId="10" fontId="37" fillId="2" borderId="33" xfId="2" applyNumberFormat="1" applyFont="1" applyFill="1" applyBorder="1" applyAlignment="1">
      <alignment horizontal="center" vertical="center"/>
    </xf>
    <xf numFmtId="0" fontId="36" fillId="4" borderId="34" xfId="0" applyFont="1" applyFill="1" applyBorder="1" applyAlignment="1">
      <alignment horizontal="left" vertical="center" wrapText="1"/>
    </xf>
    <xf numFmtId="164" fontId="36" fillId="4" borderId="34" xfId="1" applyNumberFormat="1" applyFont="1" applyFill="1" applyBorder="1" applyAlignment="1">
      <alignment horizontal="center" vertical="center"/>
    </xf>
    <xf numFmtId="10" fontId="36" fillId="4" borderId="34" xfId="2" applyNumberFormat="1" applyFont="1" applyFill="1" applyBorder="1" applyAlignment="1">
      <alignment horizontal="center" vertical="center"/>
    </xf>
    <xf numFmtId="0" fontId="39" fillId="2" borderId="35" xfId="0" applyFont="1" applyFill="1" applyBorder="1" applyAlignment="1">
      <alignment horizontal="left" vertical="center" wrapText="1"/>
    </xf>
    <xf numFmtId="164" fontId="39" fillId="2" borderId="35" xfId="1" applyNumberFormat="1" applyFont="1" applyFill="1" applyBorder="1" applyAlignment="1">
      <alignment horizontal="center" vertical="center"/>
    </xf>
    <xf numFmtId="10" fontId="39" fillId="2" borderId="35" xfId="2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left" vertical="center" wrapText="1"/>
    </xf>
    <xf numFmtId="164" fontId="14" fillId="2" borderId="38" xfId="1" applyNumberFormat="1" applyFont="1" applyFill="1" applyBorder="1" applyAlignment="1">
      <alignment horizontal="center" vertical="center"/>
    </xf>
    <xf numFmtId="10" fontId="14" fillId="2" borderId="38" xfId="2" applyNumberFormat="1" applyFont="1" applyFill="1" applyBorder="1" applyAlignment="1">
      <alignment horizontal="center" vertical="center"/>
    </xf>
    <xf numFmtId="43" fontId="12" fillId="2" borderId="0" xfId="0" applyNumberFormat="1" applyFont="1" applyFill="1"/>
    <xf numFmtId="0" fontId="19" fillId="3" borderId="2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9" fillId="37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10" fontId="13" fillId="2" borderId="0" xfId="5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 vertical="center" wrapText="1"/>
    </xf>
    <xf numFmtId="10" fontId="13" fillId="4" borderId="0" xfId="5" applyNumberFormat="1" applyFont="1" applyFill="1" applyBorder="1" applyAlignment="1">
      <alignment horizontal="center" vertical="center" wrapText="1"/>
    </xf>
    <xf numFmtId="10" fontId="13" fillId="4" borderId="35" xfId="5" applyNumberFormat="1" applyFont="1" applyFill="1" applyBorder="1" applyAlignment="1">
      <alignment horizontal="center" vertical="center" wrapText="1"/>
    </xf>
    <xf numFmtId="0" fontId="9" fillId="39" borderId="42" xfId="0" applyFont="1" applyFill="1" applyBorder="1" applyAlignment="1">
      <alignment horizontal="left" vertical="center" wrapText="1"/>
    </xf>
    <xf numFmtId="164" fontId="40" fillId="38" borderId="0" xfId="1" applyNumberFormat="1" applyFont="1" applyFill="1" applyBorder="1" applyAlignment="1">
      <alignment horizontal="center" vertical="center" wrapText="1"/>
    </xf>
    <xf numFmtId="0" fontId="40" fillId="38" borderId="0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left" vertical="center"/>
    </xf>
    <xf numFmtId="43" fontId="9" fillId="39" borderId="42" xfId="1" applyNumberFormat="1" applyFont="1" applyFill="1" applyBorder="1" applyAlignment="1">
      <alignment horizontal="right" vertical="center"/>
    </xf>
    <xf numFmtId="43" fontId="18" fillId="5" borderId="38" xfId="1" applyNumberFormat="1" applyFont="1" applyFill="1" applyBorder="1" applyAlignment="1">
      <alignment horizontal="right" vertical="center"/>
    </xf>
    <xf numFmtId="0" fontId="9" fillId="40" borderId="0" xfId="0" applyFont="1" applyFill="1" applyBorder="1" applyAlignment="1">
      <alignment horizontal="left" vertical="center" wrapText="1"/>
    </xf>
    <xf numFmtId="43" fontId="9" fillId="39" borderId="0" xfId="1" applyNumberFormat="1" applyFont="1" applyFill="1" applyBorder="1" applyAlignment="1">
      <alignment horizontal="right" vertical="center"/>
    </xf>
    <xf numFmtId="43" fontId="9" fillId="40" borderId="0" xfId="1" applyNumberFormat="1" applyFont="1" applyFill="1" applyBorder="1" applyAlignment="1">
      <alignment horizontal="right" vertical="center"/>
    </xf>
    <xf numFmtId="0" fontId="9" fillId="39" borderId="0" xfId="0" applyFont="1" applyFill="1" applyBorder="1" applyAlignment="1">
      <alignment horizontal="left" vertical="center" wrapText="1"/>
    </xf>
    <xf numFmtId="0" fontId="0" fillId="2" borderId="43" xfId="0" applyFont="1" applyFill="1" applyBorder="1" applyAlignment="1">
      <alignment vertical="center"/>
    </xf>
    <xf numFmtId="10" fontId="0" fillId="2" borderId="41" xfId="2" applyNumberFormat="1" applyFont="1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4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3" fontId="11" fillId="4" borderId="0" xfId="4" applyNumberFormat="1" applyFont="1" applyFill="1" applyBorder="1" applyAlignment="1">
      <alignment vertical="center"/>
    </xf>
    <xf numFmtId="0" fontId="9" fillId="39" borderId="0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Border="1" applyAlignment="1">
      <alignment horizontal="left" vertical="center" wrapText="1"/>
    </xf>
    <xf numFmtId="10" fontId="1" fillId="2" borderId="0" xfId="51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Border="1" applyAlignment="1">
      <alignment horizontal="left" vertical="center" wrapText="1"/>
    </xf>
    <xf numFmtId="10" fontId="0" fillId="4" borderId="0" xfId="2" applyNumberFormat="1" applyFont="1" applyFill="1" applyBorder="1" applyAlignment="1">
      <alignment horizontal="center" vertical="center" wrapText="1"/>
    </xf>
    <xf numFmtId="8" fontId="15" fillId="2" borderId="0" xfId="0" applyNumberFormat="1" applyFont="1" applyFill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2" fillId="2" borderId="13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36" fillId="2" borderId="0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37" borderId="2" xfId="0" applyFont="1" applyFill="1" applyBorder="1" applyAlignment="1">
      <alignment horizontal="center" vertical="center" wrapText="1"/>
    </xf>
    <xf numFmtId="0" fontId="19" fillId="37" borderId="6" xfId="0" applyFont="1" applyFill="1" applyBorder="1" applyAlignment="1">
      <alignment horizontal="center" vertical="center" wrapText="1"/>
    </xf>
    <xf numFmtId="0" fontId="19" fillId="37" borderId="39" xfId="0" applyFont="1" applyFill="1" applyBorder="1" applyAlignment="1">
      <alignment horizontal="center" vertical="center" wrapText="1"/>
    </xf>
    <xf numFmtId="0" fontId="19" fillId="37" borderId="36" xfId="0" applyFont="1" applyFill="1" applyBorder="1" applyAlignment="1">
      <alignment horizontal="center" vertical="center" wrapText="1"/>
    </xf>
    <xf numFmtId="0" fontId="19" fillId="37" borderId="37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justify" vertical="justify" wrapText="1"/>
    </xf>
    <xf numFmtId="0" fontId="35" fillId="5" borderId="0" xfId="0" applyFont="1" applyFill="1" applyBorder="1" applyAlignment="1">
      <alignment horizontal="left" vertical="top" wrapText="1"/>
    </xf>
    <xf numFmtId="0" fontId="35" fillId="5" borderId="0" xfId="0" applyFont="1" applyFill="1" applyBorder="1" applyAlignment="1">
      <alignment horizontal="justify" vertical="top" wrapText="1"/>
    </xf>
    <xf numFmtId="0" fontId="35" fillId="5" borderId="0" xfId="3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wrapText="1"/>
    </xf>
    <xf numFmtId="0" fontId="34" fillId="0" borderId="21" xfId="47" applyBorder="1" applyAlignment="1"/>
    <xf numFmtId="0" fontId="34" fillId="0" borderId="22" xfId="47" applyBorder="1" applyAlignment="1">
      <alignment wrapText="1"/>
    </xf>
    <xf numFmtId="0" fontId="34" fillId="0" borderId="21" xfId="47" applyBorder="1" applyAlignment="1">
      <alignment wrapText="1"/>
    </xf>
    <xf numFmtId="0" fontId="34" fillId="0" borderId="23" xfId="47" applyBorder="1" applyAlignment="1"/>
    <xf numFmtId="0" fontId="46" fillId="2" borderId="0" xfId="3" applyFont="1" applyFill="1" applyAlignment="1">
      <alignment horizontal="center" vertical="center" wrapText="1"/>
    </xf>
    <xf numFmtId="0" fontId="46" fillId="2" borderId="0" xfId="3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49" fillId="4" borderId="0" xfId="1" applyNumberFormat="1" applyFont="1" applyFill="1" applyBorder="1" applyAlignment="1">
      <alignment horizontal="left" vertical="center" wrapText="1"/>
    </xf>
    <xf numFmtId="0" fontId="50" fillId="4" borderId="0" xfId="1" applyNumberFormat="1" applyFont="1" applyFill="1" applyBorder="1" applyAlignment="1">
      <alignment horizontal="center" vertical="center"/>
    </xf>
    <xf numFmtId="10" fontId="50" fillId="4" borderId="0" xfId="2" applyNumberFormat="1" applyFont="1" applyFill="1" applyBorder="1" applyAlignment="1">
      <alignment horizontal="center" vertical="center" wrapText="1"/>
    </xf>
    <xf numFmtId="9" fontId="13" fillId="2" borderId="0" xfId="0" applyNumberFormat="1" applyFont="1" applyFill="1" applyBorder="1" applyAlignment="1">
      <alignment horizontal="left" vertical="center" wrapText="1"/>
    </xf>
    <xf numFmtId="0" fontId="4" fillId="2" borderId="0" xfId="1" applyNumberFormat="1" applyFont="1" applyFill="1" applyBorder="1" applyAlignment="1">
      <alignment horizontal="center" vertical="center"/>
    </xf>
    <xf numFmtId="10" fontId="4" fillId="2" borderId="0" xfId="2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64" fontId="14" fillId="2" borderId="8" xfId="1" applyNumberFormat="1" applyFont="1" applyFill="1" applyBorder="1" applyAlignment="1">
      <alignment horizontal="center" vertical="center"/>
    </xf>
    <xf numFmtId="9" fontId="14" fillId="2" borderId="8" xfId="2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top" wrapText="1"/>
    </xf>
  </cellXfs>
  <cellStyles count="53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Hiperlink" xfId="47" builtinId="8"/>
    <cellStyle name="Incorreto" xfId="12" builtinId="27" customBuiltin="1"/>
    <cellStyle name="Moeda 2" xfId="50"/>
    <cellStyle name="Neutra" xfId="13" builtinId="28" customBuiltin="1"/>
    <cellStyle name="Normal" xfId="0" builtinId="0"/>
    <cellStyle name="Normal 2" xfId="3"/>
    <cellStyle name="Nota" xfId="20" builtinId="10" customBuiltin="1"/>
    <cellStyle name="Porcentagem" xfId="2" builtinId="5"/>
    <cellStyle name="Porcentagem 2" xfId="5"/>
    <cellStyle name="Porcentagem 2 2" xfId="51"/>
    <cellStyle name="Saída" xfId="15" builtinId="21" customBuiltin="1"/>
    <cellStyle name="Separador de milhares 2" xfId="4"/>
    <cellStyle name="Separador de milhares 2 2" xfId="52"/>
    <cellStyle name="Texto de Aviso" xfId="19" builtinId="11" customBuiltin="1"/>
    <cellStyle name="Texto Explicativo" xfId="21" builtinId="53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ítulo 5" xfId="48"/>
    <cellStyle name="Total" xfId="22" builtinId="25" customBuiltin="1"/>
    <cellStyle name="Vírgula" xfId="1" builtinId="3"/>
    <cellStyle name="Vírgula 2" xfId="6"/>
    <cellStyle name="Vírgula 3" xfId="49"/>
  </cellStyles>
  <dxfs count="0"/>
  <tableStyles count="0" defaultTableStyle="TableStyleMedium2" defaultPivotStyle="PivotStyleLight16"/>
  <colors>
    <mruColors>
      <color rgb="FF8EB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Gráfico</a:t>
            </a:r>
            <a:r>
              <a:rPr lang="en-US" sz="1200" baseline="0">
                <a:solidFill>
                  <a:schemeClr val="tx1"/>
                </a:solidFill>
              </a:rPr>
              <a:t> 1</a:t>
            </a:r>
          </a:p>
          <a:p>
            <a:pPr>
              <a:defRPr sz="1200"/>
            </a:pPr>
            <a:r>
              <a:rPr lang="en-US" sz="1200" b="0">
                <a:solidFill>
                  <a:schemeClr val="tx1"/>
                </a:solidFill>
              </a:rPr>
              <a:t>Participação dos Eixos</a:t>
            </a:r>
            <a:r>
              <a:rPr lang="en-US" sz="1200" b="0" baseline="0">
                <a:solidFill>
                  <a:schemeClr val="tx1"/>
                </a:solidFill>
              </a:rPr>
              <a:t> na execução do PPAG </a:t>
            </a:r>
            <a:r>
              <a:rPr lang="en-US" sz="1200" b="0">
                <a:solidFill>
                  <a:schemeClr val="tx1"/>
                </a:solidFill>
              </a:rPr>
              <a:t>- exceto o</a:t>
            </a:r>
            <a:r>
              <a:rPr lang="en-US" sz="1200" b="0" baseline="0">
                <a:solidFill>
                  <a:schemeClr val="tx1"/>
                </a:solidFill>
              </a:rPr>
              <a:t> </a:t>
            </a:r>
            <a:r>
              <a:rPr lang="en-US" sz="1200" b="0">
                <a:solidFill>
                  <a:schemeClr val="tx1"/>
                </a:solidFill>
              </a:rPr>
              <a:t>Eixo</a:t>
            </a:r>
            <a:r>
              <a:rPr lang="en-US" sz="1200" b="0" baseline="0">
                <a:solidFill>
                  <a:schemeClr val="tx1"/>
                </a:solidFill>
              </a:rPr>
              <a:t> Especial </a:t>
            </a:r>
          </a:p>
          <a:p>
            <a:pPr>
              <a:defRPr sz="1200"/>
            </a:pPr>
            <a:r>
              <a:rPr lang="en-US" sz="1200" b="0" baseline="0">
                <a:solidFill>
                  <a:schemeClr val="tx1"/>
                </a:solidFill>
              </a:rPr>
              <a:t>Minas Gerais - 2018 </a:t>
            </a:r>
            <a:endParaRPr lang="en-US" sz="1200" b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3592329159098813"/>
          <c:y val="1.0731052984574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'[1] Gráfico 1'!$B$13</c:f>
              <c:strCache>
                <c:ptCount val="1"/>
                <c:pt idx="0">
                  <c:v>Análise Vertical (D)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8E-4BC9-A963-92722A8D943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8E-4BC9-A963-92722A8D943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8E-4BC9-A963-92722A8D943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F8E-4BC9-A963-92722A8D943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F8E-4BC9-A963-92722A8D9436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F8E-4BC9-A963-92722A8D9436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8E-4BC9-A963-92722A8D94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F8E-4BC9-A963-92722A8D94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8E-4BC9-A963-92722A8D94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F8E-4BC9-A963-92722A8D94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F8E-4BC9-A963-92722A8D94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F8E-4BC9-A963-92722A8D94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 Gráfico 1'!$A$14:$A$19</c:f>
              <c:strCache>
                <c:ptCount val="6"/>
                <c:pt idx="0">
                  <c:v>Desenvolvimento Produtivo, Científico e Tecnológico</c:v>
                </c:pt>
                <c:pt idx="1">
                  <c:v>Educação e Cultura</c:v>
                </c:pt>
                <c:pt idx="2">
                  <c:v>Governo</c:v>
                </c:pt>
                <c:pt idx="3">
                  <c:v>Infraestrutura e Logística</c:v>
                </c:pt>
                <c:pt idx="4">
                  <c:v>Saúde e Proteção Social</c:v>
                </c:pt>
                <c:pt idx="5">
                  <c:v>Segurança Pública</c:v>
                </c:pt>
              </c:strCache>
            </c:strRef>
          </c:cat>
          <c:val>
            <c:numRef>
              <c:f>'[1] Gráfico 1'!$B$14:$B$19</c:f>
              <c:numCache>
                <c:formatCode>General</c:formatCode>
                <c:ptCount val="6"/>
                <c:pt idx="0">
                  <c:v>9.1146572617699789E-2</c:v>
                </c:pt>
                <c:pt idx="1">
                  <c:v>0.36146786070835529</c:v>
                </c:pt>
                <c:pt idx="2">
                  <c:v>4.5215839266454491E-2</c:v>
                </c:pt>
                <c:pt idx="3">
                  <c:v>5.7611545792354175E-2</c:v>
                </c:pt>
                <c:pt idx="4">
                  <c:v>0.24349948792416654</c:v>
                </c:pt>
                <c:pt idx="5">
                  <c:v>0.20105869369096982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8E-4BC9-A963-92722A8D94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0841787910096"/>
          <c:y val="0.32824284288407612"/>
          <c:w val="0.28542590542763402"/>
          <c:h val="0.40776649397698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 smtClean="0"/>
              <a:t>Gráfico 2 - Frequência dos desempenhos físicos e orçamentários</a:t>
            </a:r>
            <a:endParaRPr lang="pt-BR"/>
          </a:p>
        </c:rich>
      </c:tx>
      <c:layout>
        <c:manualLayout>
          <c:xMode val="edge"/>
          <c:yMode val="edge"/>
          <c:x val="0.1884755276733783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84267097976187"/>
          <c:y val="3.2041903852927767E-2"/>
          <c:w val="0.86299043543836074"/>
          <c:h val="0.69090064363583426"/>
        </c:manualLayout>
      </c:layout>
      <c:lineChart>
        <c:grouping val="standard"/>
        <c:varyColors val="0"/>
        <c:ser>
          <c:idx val="0"/>
          <c:order val="0"/>
          <c:tx>
            <c:strRef>
              <c:f>'[2]gráfico desempenho'!$B$1</c:f>
              <c:strCache>
                <c:ptCount val="1"/>
                <c:pt idx="0">
                  <c:v>Frequência dos desempenhos físicos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900241718797011E-2"/>
                  <c:y val="-5.2608561860801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249873031996015E-2"/>
                  <c:y val="-3.932109256124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7873095952348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100" b="1"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'[2]gráfico desempenho'!$A$2:$A$23</c:f>
              <c:strCache>
                <c:ptCount val="22"/>
                <c:pt idx="0">
                  <c:v>0</c:v>
                </c:pt>
                <c:pt idx="1">
                  <c:v>0,1</c:v>
                </c:pt>
                <c:pt idx="2">
                  <c:v>0,2</c:v>
                </c:pt>
                <c:pt idx="3">
                  <c:v>0,3</c:v>
                </c:pt>
                <c:pt idx="4">
                  <c:v>0,4</c:v>
                </c:pt>
                <c:pt idx="5">
                  <c:v>0,5</c:v>
                </c:pt>
                <c:pt idx="6">
                  <c:v>0,6</c:v>
                </c:pt>
                <c:pt idx="7">
                  <c:v>0,7</c:v>
                </c:pt>
                <c:pt idx="8">
                  <c:v>0,8</c:v>
                </c:pt>
                <c:pt idx="9">
                  <c:v>0,9</c:v>
                </c:pt>
                <c:pt idx="10">
                  <c:v>1</c:v>
                </c:pt>
                <c:pt idx="11">
                  <c:v>1,1</c:v>
                </c:pt>
                <c:pt idx="12">
                  <c:v>1,2</c:v>
                </c:pt>
                <c:pt idx="13">
                  <c:v>1,3</c:v>
                </c:pt>
                <c:pt idx="14">
                  <c:v>1,4</c:v>
                </c:pt>
                <c:pt idx="15">
                  <c:v>1,5</c:v>
                </c:pt>
                <c:pt idx="16">
                  <c:v>1,6</c:v>
                </c:pt>
                <c:pt idx="17">
                  <c:v>1,7</c:v>
                </c:pt>
                <c:pt idx="18">
                  <c:v>1,8</c:v>
                </c:pt>
                <c:pt idx="19">
                  <c:v>1,9</c:v>
                </c:pt>
                <c:pt idx="20">
                  <c:v>2</c:v>
                </c:pt>
                <c:pt idx="21">
                  <c:v>&gt; 200%</c:v>
                </c:pt>
              </c:strCache>
            </c:strRef>
          </c:cat>
          <c:val>
            <c:numRef>
              <c:f>'[2]gráfico desempenho'!$B$2:$B$23</c:f>
              <c:numCache>
                <c:formatCode>General</c:formatCode>
                <c:ptCount val="22"/>
                <c:pt idx="0">
                  <c:v>213</c:v>
                </c:pt>
                <c:pt idx="1">
                  <c:v>22</c:v>
                </c:pt>
                <c:pt idx="2">
                  <c:v>11</c:v>
                </c:pt>
                <c:pt idx="3">
                  <c:v>16</c:v>
                </c:pt>
                <c:pt idx="4">
                  <c:v>16</c:v>
                </c:pt>
                <c:pt idx="5">
                  <c:v>24</c:v>
                </c:pt>
                <c:pt idx="6">
                  <c:v>16</c:v>
                </c:pt>
                <c:pt idx="7">
                  <c:v>27</c:v>
                </c:pt>
                <c:pt idx="8">
                  <c:v>33</c:v>
                </c:pt>
                <c:pt idx="9">
                  <c:v>49</c:v>
                </c:pt>
                <c:pt idx="10">
                  <c:v>440</c:v>
                </c:pt>
                <c:pt idx="11">
                  <c:v>104</c:v>
                </c:pt>
                <c:pt idx="12">
                  <c:v>38</c:v>
                </c:pt>
                <c:pt idx="13">
                  <c:v>30</c:v>
                </c:pt>
                <c:pt idx="14">
                  <c:v>14</c:v>
                </c:pt>
                <c:pt idx="15">
                  <c:v>12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17</c:v>
                </c:pt>
                <c:pt idx="21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07A-4A14-9EF6-6FD748B2B28E}"/>
            </c:ext>
          </c:extLst>
        </c:ser>
        <c:ser>
          <c:idx val="1"/>
          <c:order val="1"/>
          <c:tx>
            <c:strRef>
              <c:f>'[2]gráfico desempenho'!$C$1</c:f>
              <c:strCache>
                <c:ptCount val="1"/>
                <c:pt idx="0">
                  <c:v>Frequência dos desempenhos orçamentários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5483904432894505E-3"/>
                  <c:y val="-1.5284641143994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249873031996015E-2"/>
                  <c:y val="-3.9320811095167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333417978669234E-2"/>
                  <c:y val="-3.9320811095167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C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'[2]gráfico desempenho'!$A$2:$A$23</c:f>
              <c:strCache>
                <c:ptCount val="22"/>
                <c:pt idx="0">
                  <c:v>0</c:v>
                </c:pt>
                <c:pt idx="1">
                  <c:v>0,1</c:v>
                </c:pt>
                <c:pt idx="2">
                  <c:v>0,2</c:v>
                </c:pt>
                <c:pt idx="3">
                  <c:v>0,3</c:v>
                </c:pt>
                <c:pt idx="4">
                  <c:v>0,4</c:v>
                </c:pt>
                <c:pt idx="5">
                  <c:v>0,5</c:v>
                </c:pt>
                <c:pt idx="6">
                  <c:v>0,6</c:v>
                </c:pt>
                <c:pt idx="7">
                  <c:v>0,7</c:v>
                </c:pt>
                <c:pt idx="8">
                  <c:v>0,8</c:v>
                </c:pt>
                <c:pt idx="9">
                  <c:v>0,9</c:v>
                </c:pt>
                <c:pt idx="10">
                  <c:v>1</c:v>
                </c:pt>
                <c:pt idx="11">
                  <c:v>1,1</c:v>
                </c:pt>
                <c:pt idx="12">
                  <c:v>1,2</c:v>
                </c:pt>
                <c:pt idx="13">
                  <c:v>1,3</c:v>
                </c:pt>
                <c:pt idx="14">
                  <c:v>1,4</c:v>
                </c:pt>
                <c:pt idx="15">
                  <c:v>1,5</c:v>
                </c:pt>
                <c:pt idx="16">
                  <c:v>1,6</c:v>
                </c:pt>
                <c:pt idx="17">
                  <c:v>1,7</c:v>
                </c:pt>
                <c:pt idx="18">
                  <c:v>1,8</c:v>
                </c:pt>
                <c:pt idx="19">
                  <c:v>1,9</c:v>
                </c:pt>
                <c:pt idx="20">
                  <c:v>2</c:v>
                </c:pt>
                <c:pt idx="21">
                  <c:v>&gt; 200%</c:v>
                </c:pt>
              </c:strCache>
            </c:strRef>
          </c:cat>
          <c:val>
            <c:numRef>
              <c:f>'[2]gráfico desempenho'!$C$2:$C$23</c:f>
              <c:numCache>
                <c:formatCode>General</c:formatCode>
                <c:ptCount val="22"/>
                <c:pt idx="0">
                  <c:v>225</c:v>
                </c:pt>
                <c:pt idx="1">
                  <c:v>85</c:v>
                </c:pt>
                <c:pt idx="2">
                  <c:v>43</c:v>
                </c:pt>
                <c:pt idx="3">
                  <c:v>51</c:v>
                </c:pt>
                <c:pt idx="4">
                  <c:v>36</c:v>
                </c:pt>
                <c:pt idx="5">
                  <c:v>38</c:v>
                </c:pt>
                <c:pt idx="6">
                  <c:v>32</c:v>
                </c:pt>
                <c:pt idx="7">
                  <c:v>43</c:v>
                </c:pt>
                <c:pt idx="8">
                  <c:v>59</c:v>
                </c:pt>
                <c:pt idx="9">
                  <c:v>79</c:v>
                </c:pt>
                <c:pt idx="10">
                  <c:v>138</c:v>
                </c:pt>
                <c:pt idx="11">
                  <c:v>109</c:v>
                </c:pt>
                <c:pt idx="12">
                  <c:v>36</c:v>
                </c:pt>
                <c:pt idx="13">
                  <c:v>25</c:v>
                </c:pt>
                <c:pt idx="14">
                  <c:v>18</c:v>
                </c:pt>
                <c:pt idx="15">
                  <c:v>9</c:v>
                </c:pt>
                <c:pt idx="16">
                  <c:v>14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07A-4A14-9EF6-6FD748B2B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160496"/>
        <c:axId val="223161056"/>
      </c:lineChart>
      <c:catAx>
        <c:axId val="22316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/>
                </a:pPr>
                <a:r>
                  <a:rPr lang="en-US" sz="1150"/>
                  <a:t>Desempenho</a:t>
                </a:r>
              </a:p>
            </c:rich>
          </c:tx>
          <c:layout>
            <c:manualLayout>
              <c:xMode val="edge"/>
              <c:yMode val="edge"/>
              <c:x val="0.43536436525758543"/>
              <c:y val="0.919111221207024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3161056"/>
        <c:crosses val="autoZero"/>
        <c:auto val="1"/>
        <c:lblAlgn val="ctr"/>
        <c:lblOffset val="100"/>
        <c:noMultiLvlLbl val="0"/>
      </c:catAx>
      <c:valAx>
        <c:axId val="2231610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50"/>
                </a:pPr>
                <a:r>
                  <a:rPr lang="en-US" sz="1150"/>
                  <a:t>Quantidade de ações</a:t>
                </a:r>
              </a:p>
            </c:rich>
          </c:tx>
          <c:layout>
            <c:manualLayout>
              <c:xMode val="edge"/>
              <c:yMode val="edge"/>
              <c:x val="2.4525678954210893E-2"/>
              <c:y val="0.214243339846949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316049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1354523460985939"/>
          <c:y val="0.8384566029551539"/>
          <c:w val="0.81439535014954378"/>
          <c:h val="6.463952920857930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13" footer="0.314960620000002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pt-BR" sz="1400" b="1" i="0" u="none" strike="noStrike" baseline="0" smtClean="0"/>
              <a:t>Gráfico 3</a:t>
            </a:r>
          </a:p>
          <a:p>
            <a:pPr>
              <a:defRPr/>
            </a:pPr>
            <a:r>
              <a:rPr lang="pt-BR" sz="1400" b="0" i="0" u="none" strike="noStrike" baseline="0" smtClean="0"/>
              <a:t>Indicadores de Ações Regionalizáveis</a:t>
            </a:r>
            <a:endParaRPr lang="pt-BR" sz="1400" b="0"/>
          </a:p>
        </c:rich>
      </c:tx>
      <c:layout>
        <c:manualLayout>
          <c:xMode val="edge"/>
          <c:yMode val="edge"/>
          <c:x val="0.3437843964802951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4667810703948"/>
          <c:y val="0.12716535433070866"/>
          <c:w val="0.55478434598659998"/>
          <c:h val="0.816560551707537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'[4]GRÁFICO BARRAS'!$B$1</c:f>
              <c:strCache>
                <c:ptCount val="1"/>
                <c:pt idx="0">
                  <c:v>Percentual de ações com pelo menos 70% de regionalização da execução física por município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'[4]GRÁFICO BARRAS'!$A$2:$A$8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'[4]GRÁFICO BARRAS'!$B$2:$B$8</c:f>
              <c:numCache>
                <c:formatCode>General</c:formatCode>
                <c:ptCount val="7"/>
                <c:pt idx="0">
                  <c:v>0.91500000000000004</c:v>
                </c:pt>
                <c:pt idx="1">
                  <c:v>0.92264573991031396</c:v>
                </c:pt>
                <c:pt idx="2">
                  <c:v>0.94469026548672563</c:v>
                </c:pt>
                <c:pt idx="3">
                  <c:v>0.93410000000000004</c:v>
                </c:pt>
                <c:pt idx="4">
                  <c:v>0.91818181818181821</c:v>
                </c:pt>
                <c:pt idx="5">
                  <c:v>0.89312169312169309</c:v>
                </c:pt>
                <c:pt idx="6">
                  <c:v>0.89710610932475887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53-4DF9-A295-6FC2294D6661}"/>
            </c:ext>
          </c:extLst>
        </c:ser>
        <c:ser>
          <c:idx val="3"/>
          <c:order val="1"/>
          <c:tx>
            <c:strRef>
              <c:f>'[4]GRÁFICO BARRAS'!$C$1</c:f>
              <c:strCache>
                <c:ptCount val="1"/>
                <c:pt idx="0">
                  <c:v>Percentual de ações com pelo menos 70% de regionalização da execução orçamentária por município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'[4]GRÁFICO BARRAS'!$A$2:$A$8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'[4]GRÁFICO BARRAS'!$C$2:$C$8</c:f>
              <c:numCache>
                <c:formatCode>General</c:formatCode>
                <c:ptCount val="7"/>
                <c:pt idx="0">
                  <c:v>0.91800000000000004</c:v>
                </c:pt>
                <c:pt idx="1">
                  <c:v>0.88172043010752688</c:v>
                </c:pt>
                <c:pt idx="2">
                  <c:v>0.93269230769230771</c:v>
                </c:pt>
                <c:pt idx="3">
                  <c:v>0.90039999999999998</c:v>
                </c:pt>
                <c:pt idx="4">
                  <c:v>0.88590604026845643</c:v>
                </c:pt>
                <c:pt idx="5">
                  <c:v>0.84927234927234929</c:v>
                </c:pt>
                <c:pt idx="6">
                  <c:v>0.84994523548740419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53-4DF9-A295-6FC2294D6661}"/>
            </c:ext>
          </c:extLst>
        </c:ser>
        <c:ser>
          <c:idx val="0"/>
          <c:order val="2"/>
          <c:tx>
            <c:strRef>
              <c:f>'[4]GRÁFICO BARRAS'!$D$1</c:f>
              <c:strCache>
                <c:ptCount val="1"/>
                <c:pt idx="0">
                  <c:v>Percentual de recursos regionalizados por município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'[4]GRÁFICO BARRAS'!$A$2:$A$8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'[4]GRÁFICO BARRAS'!$D$2:$D$8</c:f>
              <c:numCache>
                <c:formatCode>General</c:formatCode>
                <c:ptCount val="7"/>
                <c:pt idx="0">
                  <c:v>0.83960000000000001</c:v>
                </c:pt>
                <c:pt idx="1">
                  <c:v>0.83976911145751865</c:v>
                </c:pt>
                <c:pt idx="2">
                  <c:v>0.91300971880723647</c:v>
                </c:pt>
                <c:pt idx="3">
                  <c:v>0.94569999999999999</c:v>
                </c:pt>
                <c:pt idx="4">
                  <c:v>0.94324766618133449</c:v>
                </c:pt>
                <c:pt idx="5">
                  <c:v>0.94258057358218872</c:v>
                </c:pt>
                <c:pt idx="6">
                  <c:v>0.94403978589268922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84-4060-87B3-28E2E863E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10736"/>
        <c:axId val="220642608"/>
      </c:barChart>
      <c:catAx>
        <c:axId val="22491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0642608"/>
        <c:crosses val="autoZero"/>
        <c:auto val="1"/>
        <c:lblAlgn val="ctr"/>
        <c:lblOffset val="100"/>
        <c:noMultiLvlLbl val="0"/>
      </c:catAx>
      <c:valAx>
        <c:axId val="22064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9107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868660650987789"/>
          <c:y val="0.27439014838057696"/>
          <c:w val="0.30391260288192984"/>
          <c:h val="0.3363648201144333"/>
        </c:manualLayout>
      </c:layout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152" footer="0.3149606200000015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&#205;ndice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&#205;ndice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&#205;ndice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0</xdr:colOff>
      <xdr:row>1</xdr:row>
      <xdr:rowOff>19050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1"/>
          <a:ext cx="1200150" cy="447674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1232646</xdr:colOff>
      <xdr:row>0</xdr:row>
      <xdr:rowOff>470647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32646" cy="470647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1243852</xdr:colOff>
      <xdr:row>1</xdr:row>
      <xdr:rowOff>2801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43852" cy="417419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</xdr:colOff>
      <xdr:row>0</xdr:row>
      <xdr:rowOff>419100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828675" y="0"/>
          <a:ext cx="1247775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8</xdr:col>
      <xdr:colOff>514351</xdr:colOff>
      <xdr:row>27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2</xdr:row>
      <xdr:rowOff>38100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47775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9526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1" y="0"/>
          <a:ext cx="125730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1238250</xdr:colOff>
      <xdr:row>0</xdr:row>
      <xdr:rowOff>419100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1" y="0"/>
          <a:ext cx="1238249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00150" cy="44767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2</xdr:row>
      <xdr:rowOff>0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47775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1419225</xdr:colOff>
      <xdr:row>0</xdr:row>
      <xdr:rowOff>409575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1"/>
          <a:ext cx="1419225" cy="409574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Voltar</a:t>
          </a:r>
          <a:r>
            <a:rPr lang="pt-BR" sz="1200" baseline="0"/>
            <a:t> ao sumário</a:t>
          </a:r>
          <a:endParaRPr lang="pt-BR" sz="12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2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47775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1295400</xdr:colOff>
      <xdr:row>0</xdr:row>
      <xdr:rowOff>419100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9540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9525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9525</xdr:rowOff>
    </xdr:to>
    <xdr:sp macro="" textlink="">
      <xdr:nvSpPr>
        <xdr:cNvPr id="9" name="Retângulo 8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1200150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001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8</xdr:col>
      <xdr:colOff>400051</xdr:colOff>
      <xdr:row>25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1200150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00150" cy="44767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9525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15875</xdr:colOff>
      <xdr:row>1</xdr:row>
      <xdr:rowOff>0</xdr:rowOff>
    </xdr:to>
    <xdr:sp macro="" textlink="">
      <xdr:nvSpPr>
        <xdr:cNvPr id="5" name="Retângulo 4">
          <a:hlinkClick xmlns:r="http://schemas.openxmlformats.org/officeDocument/2006/relationships" r:id="rId1"/>
        </xdr:cNvPr>
        <xdr:cNvSpPr/>
      </xdr:nvSpPr>
      <xdr:spPr>
        <a:xfrm>
          <a:off x="0" y="0"/>
          <a:ext cx="2032000" cy="825500"/>
        </a:xfrm>
        <a:prstGeom prst="rect">
          <a:avLst/>
        </a:prstGeom>
        <a:ln w="38100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Voltar</a:t>
          </a:r>
          <a:r>
            <a:rPr lang="pt-BR" sz="1800" baseline="0"/>
            <a:t> ao sumário</a:t>
          </a:r>
          <a:endParaRPr lang="pt-BR" sz="1800"/>
        </a:p>
      </xdr:txBody>
    </xdr:sp>
    <xdr:clientData/>
  </xdr:twoCellAnchor>
  <xdr:twoCellAnchor>
    <xdr:from>
      <xdr:col>1</xdr:col>
      <xdr:colOff>1190625</xdr:colOff>
      <xdr:row>2</xdr:row>
      <xdr:rowOff>15876</xdr:rowOff>
    </xdr:from>
    <xdr:to>
      <xdr:col>10</xdr:col>
      <xdr:colOff>222250</xdr:colOff>
      <xdr:row>34</xdr:row>
      <xdr:rowOff>111126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2</xdr:row>
      <xdr:rowOff>47625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001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dos_2018/Analise%20global_6&#186;bi_oliv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dos_2018/desempenho%20consolidado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dos_2018/Regionaliza&#231;&#227;o%20global%20programado%20PPAG%20201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ados_2018/Regionaliza&#231;&#227;o%20global%20executado%202018_sem%20transposi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oder"/>
      <sheetName val="IAG"/>
      <sheetName val="Eixo"/>
      <sheetName val=" Gráfico 1"/>
      <sheetName val="Função"/>
      <sheetName val="Din Orçamento"/>
      <sheetName val="Din Poder"/>
      <sheetName val="Din IAG"/>
      <sheetName val="Din Eixo"/>
      <sheetName val="Din Função"/>
      <sheetName val="acoes_monitoramento_v6"/>
      <sheetName val="Planilha7"/>
      <sheetName val="acoes_monitoramento_v6 (2)"/>
      <sheetName val="Planilha7 (2)"/>
    </sheetNames>
    <sheetDataSet>
      <sheetData sheetId="0"/>
      <sheetData sheetId="1"/>
      <sheetData sheetId="2"/>
      <sheetData sheetId="3"/>
      <sheetData sheetId="4">
        <row r="13">
          <cell r="B13" t="str">
            <v>Análise Vertical (D)</v>
          </cell>
        </row>
        <row r="14">
          <cell r="A14" t="str">
            <v>Desenvolvimento Produtivo, Científico e Tecnológico</v>
          </cell>
          <cell r="B14">
            <v>9.1146572617699789E-2</v>
          </cell>
        </row>
        <row r="15">
          <cell r="A15" t="str">
            <v>Educação e Cultura</v>
          </cell>
          <cell r="B15">
            <v>0.36146786070835529</v>
          </cell>
        </row>
        <row r="16">
          <cell r="A16" t="str">
            <v>Governo</v>
          </cell>
          <cell r="B16">
            <v>4.5215839266454491E-2</v>
          </cell>
        </row>
        <row r="17">
          <cell r="A17" t="str">
            <v>Infraestrutura e Logística</v>
          </cell>
          <cell r="B17">
            <v>5.7611545792354175E-2</v>
          </cell>
        </row>
        <row r="18">
          <cell r="A18" t="str">
            <v>Saúde e Proteção Social</v>
          </cell>
          <cell r="B18">
            <v>0.24349948792416654</v>
          </cell>
        </row>
        <row r="19">
          <cell r="A19" t="str">
            <v>Segurança Pública</v>
          </cell>
          <cell r="B19">
            <v>0.20105869369096982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oes_monitoramento - completa"/>
      <sheetName val="Planilha7"/>
      <sheetName val="setores 2017 erros"/>
      <sheetName val="Desempenho das ações "/>
      <sheetName val="por tipo de ação "/>
      <sheetName val="Planilha1"/>
      <sheetName val="Planilha2"/>
      <sheetName val="acoes_monitoramento -sem transp"/>
      <sheetName val="Eixo"/>
      <sheetName val="Setor de Governo"/>
      <sheetName val="SETOR VALORES"/>
      <sheetName val="gráfico desempenho"/>
      <sheetName val="gráfico desempenho tipo de 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Frequência dos desempenhos físicos</v>
          </cell>
          <cell r="C1" t="str">
            <v>Frequência dos desempenhos orçamentários</v>
          </cell>
        </row>
        <row r="2">
          <cell r="A2">
            <v>0</v>
          </cell>
          <cell r="B2">
            <v>213</v>
          </cell>
          <cell r="C2">
            <v>225</v>
          </cell>
        </row>
        <row r="3">
          <cell r="A3">
            <v>0.1</v>
          </cell>
          <cell r="B3">
            <v>22</v>
          </cell>
          <cell r="C3">
            <v>85</v>
          </cell>
        </row>
        <row r="4">
          <cell r="A4">
            <v>0.2</v>
          </cell>
          <cell r="B4">
            <v>11</v>
          </cell>
          <cell r="C4">
            <v>43</v>
          </cell>
        </row>
        <row r="5">
          <cell r="A5">
            <v>0.3</v>
          </cell>
          <cell r="B5">
            <v>16</v>
          </cell>
          <cell r="C5">
            <v>51</v>
          </cell>
        </row>
        <row r="6">
          <cell r="A6">
            <v>0.4</v>
          </cell>
          <cell r="B6">
            <v>16</v>
          </cell>
          <cell r="C6">
            <v>36</v>
          </cell>
        </row>
        <row r="7">
          <cell r="A7">
            <v>0.5</v>
          </cell>
          <cell r="B7">
            <v>24</v>
          </cell>
          <cell r="C7">
            <v>38</v>
          </cell>
        </row>
        <row r="8">
          <cell r="A8">
            <v>0.6</v>
          </cell>
          <cell r="B8">
            <v>16</v>
          </cell>
          <cell r="C8">
            <v>32</v>
          </cell>
        </row>
        <row r="9">
          <cell r="A9">
            <v>0.7</v>
          </cell>
          <cell r="B9">
            <v>27</v>
          </cell>
          <cell r="C9">
            <v>43</v>
          </cell>
        </row>
        <row r="10">
          <cell r="A10">
            <v>0.8</v>
          </cell>
          <cell r="B10">
            <v>33</v>
          </cell>
          <cell r="C10">
            <v>59</v>
          </cell>
        </row>
        <row r="11">
          <cell r="A11">
            <v>0.9</v>
          </cell>
          <cell r="B11">
            <v>49</v>
          </cell>
          <cell r="C11">
            <v>79</v>
          </cell>
        </row>
        <row r="12">
          <cell r="A12">
            <v>1</v>
          </cell>
          <cell r="B12">
            <v>440</v>
          </cell>
          <cell r="C12">
            <v>138</v>
          </cell>
        </row>
        <row r="13">
          <cell r="A13">
            <v>1.1000000000000001</v>
          </cell>
          <cell r="B13">
            <v>104</v>
          </cell>
          <cell r="C13">
            <v>109</v>
          </cell>
        </row>
        <row r="14">
          <cell r="A14">
            <v>1.2</v>
          </cell>
          <cell r="B14">
            <v>38</v>
          </cell>
          <cell r="C14">
            <v>36</v>
          </cell>
        </row>
        <row r="15">
          <cell r="A15">
            <v>1.3</v>
          </cell>
          <cell r="B15">
            <v>30</v>
          </cell>
          <cell r="C15">
            <v>25</v>
          </cell>
        </row>
        <row r="16">
          <cell r="A16">
            <v>1.4</v>
          </cell>
          <cell r="B16">
            <v>14</v>
          </cell>
          <cell r="C16">
            <v>18</v>
          </cell>
        </row>
        <row r="17">
          <cell r="A17">
            <v>1.5</v>
          </cell>
          <cell r="B17">
            <v>12</v>
          </cell>
          <cell r="C17">
            <v>9</v>
          </cell>
        </row>
        <row r="18">
          <cell r="A18">
            <v>1.6</v>
          </cell>
          <cell r="B18">
            <v>6</v>
          </cell>
          <cell r="C18">
            <v>14</v>
          </cell>
        </row>
        <row r="19">
          <cell r="A19">
            <v>1.7</v>
          </cell>
          <cell r="B19">
            <v>6</v>
          </cell>
          <cell r="C19">
            <v>6</v>
          </cell>
        </row>
        <row r="20">
          <cell r="A20">
            <v>1.8</v>
          </cell>
          <cell r="B20">
            <v>3</v>
          </cell>
          <cell r="C20">
            <v>7</v>
          </cell>
        </row>
        <row r="21">
          <cell r="A21">
            <v>1.9</v>
          </cell>
          <cell r="B21">
            <v>5</v>
          </cell>
          <cell r="C21">
            <v>6</v>
          </cell>
        </row>
        <row r="22">
          <cell r="A22">
            <v>2</v>
          </cell>
          <cell r="B22">
            <v>17</v>
          </cell>
          <cell r="C22">
            <v>4</v>
          </cell>
        </row>
        <row r="23">
          <cell r="A23" t="str">
            <v>&gt; 200%</v>
          </cell>
          <cell r="B23">
            <v>77</v>
          </cell>
          <cell r="C23">
            <v>105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iz. plan 2018"/>
      <sheetName val="base 2018 completa"/>
      <sheetName val="Tabela (cálculo)"/>
      <sheetName val="Tabela Final"/>
    </sheetNames>
    <sheetDataSet>
      <sheetData sheetId="0"/>
      <sheetData sheetId="1"/>
      <sheetData sheetId="2">
        <row r="7">
          <cell r="J7" t="str">
            <v>Físico</v>
          </cell>
          <cell r="P7" t="str">
            <v>Realização Financeira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izadores executado 2018"/>
      <sheetName val="base ação 2018"/>
      <sheetName val="Plan2"/>
      <sheetName val="Regionalização Analise"/>
      <sheetName val="GRÁFICO BARRAS"/>
    </sheetNames>
    <sheetDataSet>
      <sheetData sheetId="0"/>
      <sheetData sheetId="1"/>
      <sheetData sheetId="2"/>
      <sheetData sheetId="3"/>
      <sheetData sheetId="4">
        <row r="1">
          <cell r="B1" t="str">
            <v>Percentual de ações com pelo menos 70% de regionalização da execução física por município</v>
          </cell>
          <cell r="C1" t="str">
            <v>Percentual de ações com pelo menos 70% de regionalização da execução orçamentária por município</v>
          </cell>
          <cell r="D1" t="str">
            <v>Percentual de recursos regionalizados por município</v>
          </cell>
        </row>
        <row r="2">
          <cell r="A2">
            <v>2012</v>
          </cell>
          <cell r="B2">
            <v>0.91500000000000004</v>
          </cell>
          <cell r="C2">
            <v>0.91800000000000004</v>
          </cell>
          <cell r="D2">
            <v>0.83960000000000001</v>
          </cell>
        </row>
        <row r="3">
          <cell r="A3">
            <v>2013</v>
          </cell>
          <cell r="B3">
            <v>0.92264573991031396</v>
          </cell>
          <cell r="C3">
            <v>0.88172043010752688</v>
          </cell>
          <cell r="D3">
            <v>0.83976911145751865</v>
          </cell>
        </row>
        <row r="4">
          <cell r="A4">
            <v>2014</v>
          </cell>
          <cell r="B4">
            <v>0.94469026548672563</v>
          </cell>
          <cell r="C4">
            <v>0.93269230769230771</v>
          </cell>
          <cell r="D4">
            <v>0.91300971880723647</v>
          </cell>
        </row>
        <row r="5">
          <cell r="A5">
            <v>2015</v>
          </cell>
          <cell r="B5">
            <v>0.93410000000000004</v>
          </cell>
          <cell r="C5">
            <v>0.90039999999999998</v>
          </cell>
          <cell r="D5">
            <v>0.94569999999999999</v>
          </cell>
        </row>
        <row r="6">
          <cell r="A6">
            <v>2016</v>
          </cell>
          <cell r="B6">
            <v>0.91818181818181821</v>
          </cell>
          <cell r="C6">
            <v>0.88590604026845643</v>
          </cell>
          <cell r="D6">
            <v>0.94324766618133449</v>
          </cell>
        </row>
        <row r="7">
          <cell r="A7">
            <v>2017</v>
          </cell>
          <cell r="B7">
            <v>0.89312169312169309</v>
          </cell>
          <cell r="C7">
            <v>0.84927234927234929</v>
          </cell>
          <cell r="D7">
            <v>0.94258057358218872</v>
          </cell>
        </row>
        <row r="8">
          <cell r="A8">
            <v>2018</v>
          </cell>
          <cell r="B8">
            <v>0.89710610932475887</v>
          </cell>
          <cell r="C8">
            <v>0.84994523548740419</v>
          </cell>
          <cell r="D8">
            <v>0.94403978589268922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C26"/>
  <sheetViews>
    <sheetView showGridLines="0" tabSelected="1" topLeftCell="B10" workbookViewId="0">
      <selection activeCell="B26" sqref="B26"/>
    </sheetView>
  </sheetViews>
  <sheetFormatPr defaultRowHeight="15" x14ac:dyDescent="0.25"/>
  <cols>
    <col min="1" max="1" width="9.140625" style="89"/>
    <col min="2" max="2" width="191.5703125" style="89" customWidth="1"/>
    <col min="3" max="3" width="149.85546875" style="89" customWidth="1"/>
    <col min="4" max="16384" width="9.140625" style="89"/>
  </cols>
  <sheetData>
    <row r="1" spans="1:3" ht="15.75" thickBot="1" x14ac:dyDescent="0.3">
      <c r="B1" s="95"/>
    </row>
    <row r="2" spans="1:3" ht="23.25" customHeight="1" x14ac:dyDescent="0.25">
      <c r="A2" s="95"/>
      <c r="B2" s="97" t="s">
        <v>185</v>
      </c>
    </row>
    <row r="3" spans="1:3" ht="20.100000000000001" customHeight="1" x14ac:dyDescent="0.25">
      <c r="A3" s="95"/>
      <c r="B3" s="98" t="s">
        <v>88</v>
      </c>
    </row>
    <row r="4" spans="1:3" ht="21" customHeight="1" x14ac:dyDescent="0.25">
      <c r="A4" s="95"/>
      <c r="B4" s="205" t="s">
        <v>186</v>
      </c>
    </row>
    <row r="5" spans="1:3" ht="21" customHeight="1" x14ac:dyDescent="0.25">
      <c r="A5" s="95"/>
      <c r="B5" s="205" t="s">
        <v>187</v>
      </c>
    </row>
    <row r="6" spans="1:3" ht="21" customHeight="1" x14ac:dyDescent="0.25">
      <c r="A6" s="95"/>
      <c r="B6" s="205" t="s">
        <v>188</v>
      </c>
    </row>
    <row r="7" spans="1:3" s="93" customFormat="1" ht="21" customHeight="1" x14ac:dyDescent="0.25">
      <c r="A7" s="96"/>
      <c r="B7" s="205" t="s">
        <v>189</v>
      </c>
    </row>
    <row r="8" spans="1:3" ht="21" customHeight="1" x14ac:dyDescent="0.25">
      <c r="A8" s="95"/>
      <c r="B8" s="205" t="s">
        <v>190</v>
      </c>
    </row>
    <row r="9" spans="1:3" ht="21" customHeight="1" x14ac:dyDescent="0.25">
      <c r="A9" s="95"/>
      <c r="B9" s="205" t="s">
        <v>191</v>
      </c>
    </row>
    <row r="10" spans="1:3" ht="21" customHeight="1" x14ac:dyDescent="0.25">
      <c r="A10" s="95"/>
      <c r="B10" s="205" t="s">
        <v>192</v>
      </c>
    </row>
    <row r="11" spans="1:3" ht="21" customHeight="1" x14ac:dyDescent="0.25">
      <c r="A11" s="95"/>
      <c r="B11" s="205" t="s">
        <v>193</v>
      </c>
    </row>
    <row r="12" spans="1:3" ht="21" customHeight="1" x14ac:dyDescent="0.25">
      <c r="A12" s="95"/>
      <c r="B12" s="205" t="s">
        <v>194</v>
      </c>
    </row>
    <row r="13" spans="1:3" ht="21" customHeight="1" x14ac:dyDescent="0.25">
      <c r="A13" s="95"/>
      <c r="B13" s="205" t="s">
        <v>195</v>
      </c>
    </row>
    <row r="14" spans="1:3" ht="21" customHeight="1" x14ac:dyDescent="0.25">
      <c r="A14" s="95"/>
      <c r="B14" s="205" t="s">
        <v>196</v>
      </c>
    </row>
    <row r="15" spans="1:3" ht="21" customHeight="1" x14ac:dyDescent="0.25">
      <c r="A15" s="95"/>
      <c r="B15" s="205" t="s">
        <v>197</v>
      </c>
    </row>
    <row r="16" spans="1:3" ht="21" customHeight="1" x14ac:dyDescent="0.25">
      <c r="A16" s="95"/>
      <c r="B16" s="206" t="s">
        <v>198</v>
      </c>
      <c r="C16" s="90"/>
    </row>
    <row r="17" spans="1:2" ht="21" customHeight="1" x14ac:dyDescent="0.25">
      <c r="A17" s="95"/>
      <c r="B17" s="205" t="s">
        <v>199</v>
      </c>
    </row>
    <row r="18" spans="1:2" ht="21" customHeight="1" x14ac:dyDescent="0.25">
      <c r="A18" s="95"/>
      <c r="B18" s="207" t="s">
        <v>200</v>
      </c>
    </row>
    <row r="19" spans="1:2" ht="21" customHeight="1" x14ac:dyDescent="0.25">
      <c r="A19" s="95"/>
      <c r="B19" s="205" t="s">
        <v>201</v>
      </c>
    </row>
    <row r="20" spans="1:2" ht="21" customHeight="1" x14ac:dyDescent="0.25">
      <c r="A20" s="95"/>
      <c r="B20" s="205" t="s">
        <v>202</v>
      </c>
    </row>
    <row r="21" spans="1:2" ht="21" customHeight="1" x14ac:dyDescent="0.25">
      <c r="A21" s="95"/>
      <c r="B21" s="205" t="s">
        <v>203</v>
      </c>
    </row>
    <row r="22" spans="1:2" ht="21" customHeight="1" x14ac:dyDescent="0.25">
      <c r="A22" s="95"/>
      <c r="B22" s="205" t="s">
        <v>204</v>
      </c>
    </row>
    <row r="23" spans="1:2" ht="21" customHeight="1" x14ac:dyDescent="0.25">
      <c r="A23" s="95"/>
      <c r="B23" s="207" t="s">
        <v>205</v>
      </c>
    </row>
    <row r="24" spans="1:2" ht="21" customHeight="1" x14ac:dyDescent="0.25">
      <c r="A24" s="95"/>
      <c r="B24" s="205" t="s">
        <v>206</v>
      </c>
    </row>
    <row r="25" spans="1:2" ht="21" customHeight="1" x14ac:dyDescent="0.25">
      <c r="A25" s="95"/>
      <c r="B25" s="205" t="s">
        <v>207</v>
      </c>
    </row>
    <row r="26" spans="1:2" ht="21" customHeight="1" thickBot="1" x14ac:dyDescent="0.3">
      <c r="B26" s="208" t="s">
        <v>208</v>
      </c>
    </row>
  </sheetData>
  <hyperlinks>
    <hyperlink ref="B4" location="'1'!A1" display="Tabela 1: Programação e execução dos programas por tipo de orçamento - Minas Gerais -  1º bimestre de 2019"/>
    <hyperlink ref="B15" location="'10'!A1" display="Tabela 10: Desempenho FÍSICO das ações do PPAG por Setor de Governo - Minas Gerais - 2018"/>
    <hyperlink ref="B14" location="'9'!A1" display="Tabela 9: Desempenho ORÇAMENTÁRIO das ações do PPAG por Eixo - Minas Gerais - 2018"/>
    <hyperlink ref="B13" location="'8'!A1" display="Tabela 8: Desempenho FÍSICO das ações do PPAG por Eixo - Minas Gerais - 2018"/>
    <hyperlink ref="B12" location="'7'!A1" display="Tabela 7: Ações válidas de programas do PPAG segundo intervalos de desempenho - Minas Gerais - 2018"/>
    <hyperlink ref="B11" location="'Gráfico 2'!A1" display="Gráfico 2: Frequência de desempenhos físicos e orçamentários"/>
    <hyperlink ref="B9" location="'5'!A1" display="Tabela 5: Programação e execução dos programas por função - Minas Gerais - 2018"/>
    <hyperlink ref="B8" location="'Gráfico 1'!A1" display="Gráfico 1: Participação dos Eixos na execução do PPAG - exceto o Eixo Especial - Minas Gerais - 2018 "/>
    <hyperlink ref="B7" location="'4'!A1" display="Tabela 4: Programação e execução dos programas por Eixo - Minas Gerais - 2018"/>
    <hyperlink ref="B6" location="'3'!A1" display="Tabela 3: Programação e execução dos programas por tipo de acompanhamento de ação - Minas Gerais - 2018"/>
    <hyperlink ref="B5" location="'2'!A1" display="Tabela 2: Programação e execução dos programas por tipo de acompanhamento de ação - Minas Gerais - 1º bimestre de 2019"/>
    <hyperlink ref="B25" location="'19'!A1" display="Tabela 19: Gasto SOCIAL per capita por território  - Minas Gerais -  2018"/>
    <hyperlink ref="B23" location="'17'!A1" display="Tabela 17: Gasto EDUCAÇÃO per capita por território  - Minas Gerais -  2018"/>
    <hyperlink ref="B20" location="'14'!A1" display="Tabela 14: Gasto Global per capita por território  - Minas Gerais -  2018"/>
    <hyperlink ref="B22" location="'16'!A1" display="Tabela 16: Gasto SAÚDE per capita por território  - Minas Gerais -  2018"/>
    <hyperlink ref="B21" location="'15'!A1" display="Tabela 15: Gasto IAG 1 per capita por território  - Minas Gerais -  2018"/>
    <hyperlink ref="B19" location="'Gráfico 3'!A1" display="Gráfico 3: Indicadores de Ações Regionalizáveis"/>
    <hyperlink ref="B18" location="'13'!A1" display="Tabela 13: Avaliação consolidada da regionalização da execução do PPAG 2012 ‐ 2015 e do PPAG 2016 ‐ 2019"/>
    <hyperlink ref="B17" location="'12'!A1" display="Tabela 12: Avaliação consolidada da regionalização do PPAG 2012‐2015 e PPAG 2016‐2019 e suas revisões ‐ Minas Gerais ‐ 2012‐2018"/>
    <hyperlink ref="B24" location="'18'!A1" display="Tabela 18: Gasto SEGURANÇA PÚBLICA per capita por território  - Minas Gerais -  2018"/>
    <hyperlink ref="B10" location="'6'!A1" display="Tabela 6: Ações válidas de todos os programas do PPAG segundo intervalos de desempenho físico e orçamentário - Minas Gerais - 2018"/>
    <hyperlink ref="B16" location="'11'!A1" display="Tabela 11: Desempenho ORÇAMENTÁRIO das ações do PPAG por Setor de Governo - Minas Gerais - 2018"/>
    <hyperlink ref="B26" location="'21'!A1" display="Tabela 21: Evolução dos indicadores – Minas Gerais – 2012‐2018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7"/>
  <sheetViews>
    <sheetView showGridLines="0" workbookViewId="0">
      <selection activeCell="B5" sqref="B5"/>
    </sheetView>
  </sheetViews>
  <sheetFormatPr defaultRowHeight="15" x14ac:dyDescent="0.25"/>
  <cols>
    <col min="3" max="3" width="36.42578125" bestFit="1" customWidth="1"/>
    <col min="4" max="4" width="16.85546875" bestFit="1" customWidth="1"/>
    <col min="5" max="5" width="11.42578125" bestFit="1" customWidth="1"/>
    <col min="6" max="6" width="17.140625" customWidth="1"/>
    <col min="7" max="7" width="12.140625" customWidth="1"/>
    <col min="8" max="8" width="16.85546875" customWidth="1"/>
    <col min="9" max="9" width="11.42578125" bestFit="1" customWidth="1"/>
    <col min="10" max="10" width="16.85546875" customWidth="1"/>
    <col min="11" max="11" width="11.42578125" bestFit="1" customWidth="1"/>
  </cols>
  <sheetData>
    <row r="3" spans="3:11" ht="15.75" x14ac:dyDescent="0.25">
      <c r="C3" s="211" t="s">
        <v>113</v>
      </c>
      <c r="D3" s="211"/>
      <c r="E3" s="211"/>
      <c r="F3" s="211"/>
      <c r="G3" s="211"/>
      <c r="H3" s="211"/>
      <c r="I3" s="211"/>
      <c r="J3" s="211"/>
      <c r="K3" s="211"/>
    </row>
    <row r="4" spans="3:11" ht="27.75" customHeight="1" x14ac:dyDescent="0.25">
      <c r="C4" s="186" t="s">
        <v>114</v>
      </c>
      <c r="D4" s="186"/>
      <c r="E4" s="186"/>
      <c r="F4" s="186"/>
      <c r="G4" s="186"/>
      <c r="H4" s="186"/>
      <c r="I4" s="186"/>
      <c r="J4" s="186"/>
      <c r="K4" s="186"/>
    </row>
    <row r="5" spans="3:11" ht="15.75" x14ac:dyDescent="0.25">
      <c r="C5" s="212" t="s">
        <v>0</v>
      </c>
      <c r="D5" s="213" t="s">
        <v>17</v>
      </c>
      <c r="E5" s="214"/>
      <c r="F5" s="214"/>
      <c r="G5" s="215"/>
      <c r="H5" s="213" t="s">
        <v>18</v>
      </c>
      <c r="I5" s="214"/>
      <c r="J5" s="214"/>
      <c r="K5" s="215"/>
    </row>
    <row r="6" spans="3:11" ht="15.75" x14ac:dyDescent="0.25">
      <c r="C6" s="212"/>
      <c r="D6" s="216" t="s">
        <v>2</v>
      </c>
      <c r="E6" s="217"/>
      <c r="F6" s="217" t="s">
        <v>3</v>
      </c>
      <c r="G6" s="218"/>
      <c r="H6" s="216" t="s">
        <v>2</v>
      </c>
      <c r="I6" s="217"/>
      <c r="J6" s="217" t="s">
        <v>3</v>
      </c>
      <c r="K6" s="217"/>
    </row>
    <row r="7" spans="3:11" ht="33.75" x14ac:dyDescent="0.25">
      <c r="C7" s="212"/>
      <c r="D7" s="124" t="s">
        <v>210</v>
      </c>
      <c r="E7" s="124" t="s">
        <v>5</v>
      </c>
      <c r="F7" s="124" t="s">
        <v>211</v>
      </c>
      <c r="G7" s="123" t="s">
        <v>5</v>
      </c>
      <c r="H7" s="124" t="s">
        <v>210</v>
      </c>
      <c r="I7" s="124" t="s">
        <v>5</v>
      </c>
      <c r="J7" s="124" t="s">
        <v>211</v>
      </c>
      <c r="K7" s="123" t="s">
        <v>5</v>
      </c>
    </row>
    <row r="8" spans="3:11" ht="15.75" x14ac:dyDescent="0.25">
      <c r="C8" s="219" t="s">
        <v>9</v>
      </c>
      <c r="D8" s="220">
        <v>170</v>
      </c>
      <c r="E8" s="221">
        <v>0.16488845780795344</v>
      </c>
      <c r="F8" s="220">
        <v>191</v>
      </c>
      <c r="G8" s="221">
        <v>0.18707149853085211</v>
      </c>
      <c r="H8" s="220">
        <v>43</v>
      </c>
      <c r="I8" s="221">
        <v>0.29054054054054052</v>
      </c>
      <c r="J8" s="220">
        <v>34</v>
      </c>
      <c r="K8" s="221">
        <v>0.23129251700680273</v>
      </c>
    </row>
    <row r="9" spans="3:11" ht="15.75" x14ac:dyDescent="0.25">
      <c r="C9" s="222" t="s">
        <v>11</v>
      </c>
      <c r="D9" s="223">
        <v>91</v>
      </c>
      <c r="E9" s="224">
        <v>8.8263821532492723E-2</v>
      </c>
      <c r="F9" s="223">
        <v>276</v>
      </c>
      <c r="G9" s="224">
        <v>0.2703232125367287</v>
      </c>
      <c r="H9" s="223">
        <v>39</v>
      </c>
      <c r="I9" s="224">
        <v>0.26351351351351349</v>
      </c>
      <c r="J9" s="223">
        <v>52</v>
      </c>
      <c r="K9" s="224">
        <v>0.35374149659863946</v>
      </c>
    </row>
    <row r="10" spans="3:11" ht="15.75" x14ac:dyDescent="0.25">
      <c r="C10" s="219" t="s">
        <v>13</v>
      </c>
      <c r="D10" s="220">
        <v>645</v>
      </c>
      <c r="E10" s="221">
        <v>0.62560620756547036</v>
      </c>
      <c r="F10" s="220">
        <v>413</v>
      </c>
      <c r="G10" s="221">
        <v>0.40450538687561216</v>
      </c>
      <c r="H10" s="220">
        <v>51</v>
      </c>
      <c r="I10" s="221">
        <v>0.34459459459459457</v>
      </c>
      <c r="J10" s="220">
        <v>33</v>
      </c>
      <c r="K10" s="221">
        <v>0.22448979591836735</v>
      </c>
    </row>
    <row r="11" spans="3:11" ht="15.75" x14ac:dyDescent="0.25">
      <c r="C11" s="222" t="s">
        <v>15</v>
      </c>
      <c r="D11" s="225">
        <v>125</v>
      </c>
      <c r="E11" s="224">
        <v>0.12124151309408342</v>
      </c>
      <c r="F11" s="223">
        <v>141</v>
      </c>
      <c r="G11" s="224">
        <v>0.13809990205680706</v>
      </c>
      <c r="H11" s="225">
        <v>15</v>
      </c>
      <c r="I11" s="224">
        <v>0.10135135135135136</v>
      </c>
      <c r="J11" s="223">
        <v>28</v>
      </c>
      <c r="K11" s="224">
        <v>0.19047619047619047</v>
      </c>
    </row>
    <row r="12" spans="3:11" ht="15.75" x14ac:dyDescent="0.25">
      <c r="C12" s="219" t="s">
        <v>8</v>
      </c>
      <c r="D12" s="220">
        <v>0</v>
      </c>
      <c r="E12" s="221">
        <v>0</v>
      </c>
      <c r="F12" s="220">
        <v>0</v>
      </c>
      <c r="G12" s="221">
        <v>0</v>
      </c>
      <c r="H12" s="220">
        <v>0</v>
      </c>
      <c r="I12" s="221">
        <v>0</v>
      </c>
      <c r="J12" s="220">
        <v>0</v>
      </c>
      <c r="K12" s="221">
        <v>0</v>
      </c>
    </row>
    <row r="13" spans="3:11" ht="16.5" thickBot="1" x14ac:dyDescent="0.3">
      <c r="C13" s="226" t="s">
        <v>19</v>
      </c>
      <c r="D13" s="227">
        <v>1031</v>
      </c>
      <c r="E13" s="228">
        <v>0.99999999999999989</v>
      </c>
      <c r="F13" s="227">
        <v>1021</v>
      </c>
      <c r="G13" s="228">
        <v>1</v>
      </c>
      <c r="H13" s="227">
        <v>148</v>
      </c>
      <c r="I13" s="228">
        <v>0.99999999999999978</v>
      </c>
      <c r="J13" s="227">
        <v>147</v>
      </c>
      <c r="K13" s="228">
        <v>1</v>
      </c>
    </row>
    <row r="14" spans="3:11" ht="15.75" x14ac:dyDescent="0.25">
      <c r="C14" s="229" t="s">
        <v>87</v>
      </c>
      <c r="D14" s="229"/>
      <c r="E14" s="229"/>
      <c r="F14" s="229"/>
      <c r="G14" s="229"/>
      <c r="H14" s="229"/>
      <c r="I14" s="229"/>
      <c r="J14" s="229"/>
      <c r="K14" s="229"/>
    </row>
    <row r="15" spans="3:11" ht="15.75" x14ac:dyDescent="0.25">
      <c r="C15" s="229" t="s">
        <v>110</v>
      </c>
      <c r="D15" s="229"/>
      <c r="E15" s="229"/>
      <c r="F15" s="229"/>
      <c r="G15" s="229"/>
      <c r="H15" s="229"/>
      <c r="I15" s="229"/>
      <c r="J15" s="229"/>
      <c r="K15" s="229"/>
    </row>
    <row r="16" spans="3:11" ht="15.75" x14ac:dyDescent="0.25">
      <c r="C16" s="229" t="s">
        <v>112</v>
      </c>
      <c r="D16" s="229"/>
      <c r="E16" s="229"/>
      <c r="F16" s="229"/>
      <c r="G16" s="229"/>
      <c r="H16" s="229"/>
      <c r="I16" s="229"/>
      <c r="J16" s="229"/>
      <c r="K16" s="229"/>
    </row>
    <row r="23" spans="3:9" x14ac:dyDescent="0.25">
      <c r="C23" s="167"/>
      <c r="D23" s="167"/>
      <c r="E23" s="167"/>
      <c r="F23" s="167"/>
      <c r="G23" s="167"/>
      <c r="H23" s="167"/>
      <c r="I23" s="167"/>
    </row>
    <row r="24" spans="3:9" x14ac:dyDescent="0.25">
      <c r="C24" s="167"/>
      <c r="D24" s="167"/>
      <c r="E24" s="167"/>
      <c r="F24" s="167"/>
      <c r="G24" s="167"/>
      <c r="H24" s="167"/>
      <c r="I24" s="167"/>
    </row>
    <row r="25" spans="3:9" x14ac:dyDescent="0.25">
      <c r="C25" s="167"/>
      <c r="D25" s="167"/>
      <c r="E25" s="167"/>
      <c r="F25" s="167"/>
      <c r="G25" s="167"/>
      <c r="H25" s="167"/>
      <c r="I25" s="167"/>
    </row>
    <row r="26" spans="3:9" x14ac:dyDescent="0.25">
      <c r="C26" s="167"/>
      <c r="D26" s="167"/>
      <c r="E26" s="167"/>
      <c r="F26" s="167"/>
      <c r="G26" s="167"/>
      <c r="H26" s="167"/>
      <c r="I26" s="167"/>
    </row>
    <row r="27" spans="3:9" x14ac:dyDescent="0.25">
      <c r="C27" s="167"/>
      <c r="D27" s="167"/>
      <c r="E27" s="167"/>
      <c r="F27" s="167"/>
      <c r="G27" s="167"/>
      <c r="H27" s="167"/>
      <c r="I27" s="167"/>
    </row>
  </sheetData>
  <mergeCells count="17">
    <mergeCell ref="C23:I23"/>
    <mergeCell ref="C24:I24"/>
    <mergeCell ref="C26:I26"/>
    <mergeCell ref="C27:I27"/>
    <mergeCell ref="C25:I25"/>
    <mergeCell ref="C14:K14"/>
    <mergeCell ref="C15:K15"/>
    <mergeCell ref="C16:K16"/>
    <mergeCell ref="C3:K3"/>
    <mergeCell ref="C4:K4"/>
    <mergeCell ref="C5:C7"/>
    <mergeCell ref="D5:G5"/>
    <mergeCell ref="H5:K5"/>
    <mergeCell ref="D6:E6"/>
    <mergeCell ref="F6:G6"/>
    <mergeCell ref="H6:I6"/>
    <mergeCell ref="J6:K6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B1:K16"/>
  <sheetViews>
    <sheetView zoomScale="85" zoomScaleNormal="85" workbookViewId="0">
      <selection activeCell="B2" sqref="B2:K2"/>
    </sheetView>
  </sheetViews>
  <sheetFormatPr defaultRowHeight="15" x14ac:dyDescent="0.25"/>
  <cols>
    <col min="1" max="1" width="18.85546875" style="84" customWidth="1"/>
    <col min="2" max="2" width="51" style="84" customWidth="1"/>
    <col min="3" max="3" width="12.7109375" style="87" customWidth="1"/>
    <col min="4" max="4" width="9.5703125" style="87" customWidth="1"/>
    <col min="5" max="5" width="13.42578125" style="86" bestFit="1" customWidth="1"/>
    <col min="6" max="6" width="9.5703125" style="86" customWidth="1"/>
    <col min="7" max="7" width="12.42578125" style="84" bestFit="1" customWidth="1"/>
    <col min="8" max="8" width="9.7109375" style="84" customWidth="1"/>
    <col min="9" max="9" width="13.42578125" style="84" bestFit="1" customWidth="1"/>
    <col min="10" max="10" width="9.7109375" style="84" customWidth="1"/>
    <col min="11" max="11" width="15.5703125" style="84" customWidth="1"/>
    <col min="12" max="16384" width="9.140625" style="84"/>
  </cols>
  <sheetData>
    <row r="1" spans="2:11" ht="37.5" customHeight="1" x14ac:dyDescent="0.25"/>
    <row r="2" spans="2:11" ht="48.95" customHeight="1" x14ac:dyDescent="0.25">
      <c r="B2" s="181" t="s">
        <v>115</v>
      </c>
      <c r="C2" s="181"/>
      <c r="D2" s="181"/>
      <c r="E2" s="181"/>
      <c r="F2" s="181"/>
      <c r="G2" s="181"/>
      <c r="H2" s="181"/>
      <c r="I2" s="181"/>
      <c r="J2" s="181"/>
      <c r="K2" s="181"/>
    </row>
    <row r="3" spans="2:11" ht="45" customHeight="1" x14ac:dyDescent="0.25">
      <c r="B3" s="182" t="s">
        <v>31</v>
      </c>
      <c r="C3" s="182" t="s">
        <v>116</v>
      </c>
      <c r="D3" s="183" t="s">
        <v>117</v>
      </c>
      <c r="E3" s="184"/>
      <c r="F3" s="183" t="s">
        <v>11</v>
      </c>
      <c r="G3" s="184"/>
      <c r="H3" s="183" t="s">
        <v>13</v>
      </c>
      <c r="I3" s="184"/>
      <c r="J3" s="183" t="s">
        <v>15</v>
      </c>
      <c r="K3" s="184"/>
    </row>
    <row r="4" spans="2:11" ht="24.95" customHeight="1" x14ac:dyDescent="0.25">
      <c r="B4" s="182"/>
      <c r="C4" s="182"/>
      <c r="D4" s="113" t="s">
        <v>118</v>
      </c>
      <c r="E4" s="113" t="s">
        <v>5</v>
      </c>
      <c r="F4" s="113" t="s">
        <v>118</v>
      </c>
      <c r="G4" s="113" t="s">
        <v>5</v>
      </c>
      <c r="H4" s="113" t="s">
        <v>118</v>
      </c>
      <c r="I4" s="113" t="s">
        <v>5</v>
      </c>
      <c r="J4" s="113" t="s">
        <v>118</v>
      </c>
      <c r="K4" s="113" t="s">
        <v>5</v>
      </c>
    </row>
    <row r="5" spans="2:11" ht="24.95" customHeight="1" x14ac:dyDescent="0.25">
      <c r="B5" s="103" t="s">
        <v>32</v>
      </c>
      <c r="C5" s="104">
        <v>222</v>
      </c>
      <c r="D5" s="104">
        <v>56</v>
      </c>
      <c r="E5" s="105">
        <v>0.25225225225225223</v>
      </c>
      <c r="F5" s="104">
        <v>41</v>
      </c>
      <c r="G5" s="105">
        <v>0.18468468468468469</v>
      </c>
      <c r="H5" s="104">
        <v>101</v>
      </c>
      <c r="I5" s="105">
        <v>0.45495495495495497</v>
      </c>
      <c r="J5" s="104">
        <v>24</v>
      </c>
      <c r="K5" s="105">
        <v>0.10810810810810811</v>
      </c>
    </row>
    <row r="6" spans="2:11" ht="24.95" customHeight="1" x14ac:dyDescent="0.25">
      <c r="B6" s="106" t="s">
        <v>33</v>
      </c>
      <c r="C6" s="107">
        <v>105</v>
      </c>
      <c r="D6" s="107">
        <v>21</v>
      </c>
      <c r="E6" s="108">
        <v>0.2</v>
      </c>
      <c r="F6" s="107">
        <v>23</v>
      </c>
      <c r="G6" s="108">
        <v>0.21904761904761905</v>
      </c>
      <c r="H6" s="107">
        <v>50</v>
      </c>
      <c r="I6" s="108">
        <v>0.47619047619047616</v>
      </c>
      <c r="J6" s="107">
        <v>11</v>
      </c>
      <c r="K6" s="108">
        <v>0.10476190476190476</v>
      </c>
    </row>
    <row r="7" spans="2:11" ht="24.95" customHeight="1" x14ac:dyDescent="0.25">
      <c r="B7" s="103" t="s">
        <v>34</v>
      </c>
      <c r="C7" s="104">
        <v>112</v>
      </c>
      <c r="D7" s="104">
        <v>8</v>
      </c>
      <c r="E7" s="105">
        <v>7.1428571428571425E-2</v>
      </c>
      <c r="F7" s="104">
        <v>13</v>
      </c>
      <c r="G7" s="105">
        <v>0.11607142857142858</v>
      </c>
      <c r="H7" s="104">
        <v>77</v>
      </c>
      <c r="I7" s="105">
        <v>0.6875</v>
      </c>
      <c r="J7" s="104">
        <v>14</v>
      </c>
      <c r="K7" s="105">
        <v>0.125</v>
      </c>
    </row>
    <row r="8" spans="2:11" ht="24.95" customHeight="1" x14ac:dyDescent="0.25">
      <c r="B8" s="106" t="s">
        <v>35</v>
      </c>
      <c r="C8" s="107">
        <v>81</v>
      </c>
      <c r="D8" s="107">
        <v>38</v>
      </c>
      <c r="E8" s="108">
        <v>0.46913580246913578</v>
      </c>
      <c r="F8" s="107">
        <v>12</v>
      </c>
      <c r="G8" s="108">
        <v>0.14814814814814814</v>
      </c>
      <c r="H8" s="107">
        <v>25</v>
      </c>
      <c r="I8" s="108">
        <v>0.30864197530864196</v>
      </c>
      <c r="J8" s="107">
        <v>6</v>
      </c>
      <c r="K8" s="108">
        <v>7.407407407407407E-2</v>
      </c>
    </row>
    <row r="9" spans="2:11" ht="24.95" customHeight="1" x14ac:dyDescent="0.25">
      <c r="B9" s="103" t="s">
        <v>36</v>
      </c>
      <c r="C9" s="104">
        <v>142</v>
      </c>
      <c r="D9" s="104">
        <v>34</v>
      </c>
      <c r="E9" s="105">
        <v>0.23943661971830985</v>
      </c>
      <c r="F9" s="104">
        <v>17</v>
      </c>
      <c r="G9" s="105">
        <v>0.11971830985915492</v>
      </c>
      <c r="H9" s="104">
        <v>69</v>
      </c>
      <c r="I9" s="105">
        <v>0.4859154929577465</v>
      </c>
      <c r="J9" s="104">
        <v>22</v>
      </c>
      <c r="K9" s="105">
        <v>0.15492957746478872</v>
      </c>
    </row>
    <row r="10" spans="2:11" ht="24.95" customHeight="1" x14ac:dyDescent="0.25">
      <c r="B10" s="106" t="s">
        <v>37</v>
      </c>
      <c r="C10" s="107">
        <v>71</v>
      </c>
      <c r="D10" s="107">
        <v>5</v>
      </c>
      <c r="E10" s="108">
        <v>7.0422535211267609E-2</v>
      </c>
      <c r="F10" s="107">
        <v>6</v>
      </c>
      <c r="G10" s="108">
        <v>8.4507042253521125E-2</v>
      </c>
      <c r="H10" s="107">
        <v>49</v>
      </c>
      <c r="I10" s="108">
        <v>0.6901408450704225</v>
      </c>
      <c r="J10" s="107">
        <v>11</v>
      </c>
      <c r="K10" s="108">
        <v>0.15492957746478872</v>
      </c>
    </row>
    <row r="11" spans="2:11" ht="24.95" customHeight="1" x14ac:dyDescent="0.25">
      <c r="B11" s="114" t="s">
        <v>119</v>
      </c>
      <c r="C11" s="115">
        <v>733</v>
      </c>
      <c r="D11" s="115">
        <v>162</v>
      </c>
      <c r="E11" s="116">
        <v>0.22100954979536153</v>
      </c>
      <c r="F11" s="115">
        <v>112</v>
      </c>
      <c r="G11" s="116">
        <v>0.15279672578444747</v>
      </c>
      <c r="H11" s="115">
        <v>371</v>
      </c>
      <c r="I11" s="105">
        <v>0.50613915416098232</v>
      </c>
      <c r="J11" s="115">
        <v>88</v>
      </c>
      <c r="K11" s="116">
        <v>0.12005457025920874</v>
      </c>
    </row>
    <row r="12" spans="2:11" ht="24.95" customHeight="1" x14ac:dyDescent="0.25">
      <c r="B12" s="117" t="s">
        <v>39</v>
      </c>
      <c r="C12" s="118">
        <v>446</v>
      </c>
      <c r="D12" s="118">
        <v>51</v>
      </c>
      <c r="E12" s="119">
        <v>0.11434977578475336</v>
      </c>
      <c r="F12" s="118">
        <v>18</v>
      </c>
      <c r="G12" s="119">
        <v>4.0358744394618833E-2</v>
      </c>
      <c r="H12" s="118">
        <v>325</v>
      </c>
      <c r="I12" s="119">
        <v>0.72869955156950672</v>
      </c>
      <c r="J12" s="118">
        <v>52</v>
      </c>
      <c r="K12" s="119">
        <v>0.11659192825112108</v>
      </c>
    </row>
    <row r="13" spans="2:11" ht="24.95" customHeight="1" thickBot="1" x14ac:dyDescent="0.3">
      <c r="B13" s="120" t="s">
        <v>25</v>
      </c>
      <c r="C13" s="121">
        <v>1179</v>
      </c>
      <c r="D13" s="121">
        <v>213</v>
      </c>
      <c r="E13" s="122">
        <v>0.1806615776081425</v>
      </c>
      <c r="F13" s="121">
        <v>130</v>
      </c>
      <c r="G13" s="122">
        <v>0.11026293469041561</v>
      </c>
      <c r="H13" s="121">
        <v>696</v>
      </c>
      <c r="I13" s="122">
        <v>0.59033078880407119</v>
      </c>
      <c r="J13" s="121">
        <v>140</v>
      </c>
      <c r="K13" s="122">
        <v>0.11874469889737066</v>
      </c>
    </row>
    <row r="14" spans="2:11" ht="15" customHeight="1" thickTop="1" x14ac:dyDescent="0.25">
      <c r="B14" s="43" t="s">
        <v>87</v>
      </c>
      <c r="C14" s="109"/>
      <c r="D14" s="109"/>
      <c r="E14" s="109"/>
      <c r="F14" s="109"/>
      <c r="G14" s="109"/>
      <c r="H14" s="110"/>
      <c r="I14" s="111"/>
      <c r="J14" s="109"/>
      <c r="K14" s="112"/>
    </row>
    <row r="15" spans="2:11" ht="15" customHeight="1" x14ac:dyDescent="0.25">
      <c r="B15" s="43" t="s">
        <v>110</v>
      </c>
      <c r="C15" s="109"/>
      <c r="D15" s="109"/>
      <c r="E15" s="109"/>
      <c r="F15" s="109"/>
      <c r="G15" s="109"/>
      <c r="H15" s="110"/>
      <c r="I15" s="111"/>
      <c r="J15" s="109"/>
      <c r="K15" s="112"/>
    </row>
    <row r="16" spans="2:11" ht="15" customHeight="1" x14ac:dyDescent="0.25">
      <c r="B16" s="99" t="s">
        <v>120</v>
      </c>
      <c r="C16" s="99"/>
      <c r="D16" s="99"/>
      <c r="E16" s="99"/>
      <c r="F16" s="99"/>
      <c r="G16" s="99"/>
      <c r="H16" s="99"/>
      <c r="I16" s="99"/>
      <c r="J16" s="99"/>
      <c r="K16" s="99"/>
    </row>
  </sheetData>
  <mergeCells count="7">
    <mergeCell ref="B2:K2"/>
    <mergeCell ref="B3:B4"/>
    <mergeCell ref="C3:C4"/>
    <mergeCell ref="D3:E3"/>
    <mergeCell ref="F3:G3"/>
    <mergeCell ref="H3:I3"/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K16"/>
  <sheetViews>
    <sheetView zoomScale="85" zoomScaleNormal="85" workbookViewId="0">
      <selection activeCell="B2" sqref="B2:K2"/>
    </sheetView>
  </sheetViews>
  <sheetFormatPr defaultRowHeight="15" x14ac:dyDescent="0.25"/>
  <cols>
    <col min="1" max="1" width="18.7109375" style="84" customWidth="1"/>
    <col min="2" max="2" width="51" style="84" customWidth="1"/>
    <col min="3" max="3" width="12.7109375" style="84" customWidth="1"/>
    <col min="4" max="4" width="9.5703125" style="85" customWidth="1"/>
    <col min="5" max="5" width="13.42578125" style="86" bestFit="1" customWidth="1"/>
    <col min="6" max="6" width="9.5703125" style="86" customWidth="1"/>
    <col min="7" max="7" width="12.42578125" style="84" bestFit="1" customWidth="1"/>
    <col min="8" max="8" width="9.7109375" style="84" customWidth="1"/>
    <col min="9" max="9" width="13.42578125" style="84" bestFit="1" customWidth="1"/>
    <col min="10" max="10" width="9.7109375" style="84" customWidth="1"/>
    <col min="11" max="11" width="15.5703125" style="84" customWidth="1"/>
    <col min="12" max="16384" width="9.140625" style="84"/>
  </cols>
  <sheetData>
    <row r="1" spans="1:11" ht="33" customHeight="1" x14ac:dyDescent="0.25">
      <c r="A1" s="88"/>
    </row>
    <row r="2" spans="1:11" ht="48.95" customHeight="1" x14ac:dyDescent="0.25">
      <c r="B2" s="181" t="s">
        <v>121</v>
      </c>
      <c r="C2" s="181"/>
      <c r="D2" s="181"/>
      <c r="E2" s="181"/>
      <c r="F2" s="181"/>
      <c r="G2" s="181"/>
      <c r="H2" s="181"/>
      <c r="I2" s="181"/>
      <c r="J2" s="181"/>
      <c r="K2" s="181"/>
    </row>
    <row r="3" spans="1:11" ht="45" customHeight="1" x14ac:dyDescent="0.25">
      <c r="B3" s="182" t="s">
        <v>31</v>
      </c>
      <c r="C3" s="182" t="s">
        <v>116</v>
      </c>
      <c r="D3" s="183" t="s">
        <v>122</v>
      </c>
      <c r="E3" s="184"/>
      <c r="F3" s="183" t="s">
        <v>11</v>
      </c>
      <c r="G3" s="184"/>
      <c r="H3" s="183" t="s">
        <v>13</v>
      </c>
      <c r="I3" s="184"/>
      <c r="J3" s="183" t="s">
        <v>15</v>
      </c>
      <c r="K3" s="184"/>
    </row>
    <row r="4" spans="1:11" ht="24.95" customHeight="1" x14ac:dyDescent="0.25">
      <c r="B4" s="182"/>
      <c r="C4" s="182"/>
      <c r="D4" s="113" t="s">
        <v>118</v>
      </c>
      <c r="E4" s="113" t="s">
        <v>5</v>
      </c>
      <c r="F4" s="113" t="s">
        <v>118</v>
      </c>
      <c r="G4" s="113" t="s">
        <v>5</v>
      </c>
      <c r="H4" s="113" t="s">
        <v>118</v>
      </c>
      <c r="I4" s="113" t="s">
        <v>5</v>
      </c>
      <c r="J4" s="113" t="s">
        <v>118</v>
      </c>
      <c r="K4" s="113" t="s">
        <v>5</v>
      </c>
    </row>
    <row r="5" spans="1:11" ht="24.95" customHeight="1" x14ac:dyDescent="0.25">
      <c r="B5" s="103" t="s">
        <v>32</v>
      </c>
      <c r="C5" s="104">
        <v>221</v>
      </c>
      <c r="D5" s="104">
        <v>54</v>
      </c>
      <c r="E5" s="105">
        <v>0.24434389140271492</v>
      </c>
      <c r="F5" s="104">
        <v>88</v>
      </c>
      <c r="G5" s="105">
        <v>0.39819004524886875</v>
      </c>
      <c r="H5" s="104">
        <v>42</v>
      </c>
      <c r="I5" s="105">
        <v>0.19004524886877827</v>
      </c>
      <c r="J5" s="104">
        <v>37</v>
      </c>
      <c r="K5" s="105">
        <v>0.167420814479638</v>
      </c>
    </row>
    <row r="6" spans="1:11" ht="24.95" customHeight="1" x14ac:dyDescent="0.25">
      <c r="B6" s="106" t="s">
        <v>33</v>
      </c>
      <c r="C6" s="107">
        <v>104</v>
      </c>
      <c r="D6" s="107">
        <v>24</v>
      </c>
      <c r="E6" s="108">
        <v>0.23076923076923078</v>
      </c>
      <c r="F6" s="107">
        <v>37</v>
      </c>
      <c r="G6" s="108">
        <v>0.35576923076923078</v>
      </c>
      <c r="H6" s="107">
        <v>31</v>
      </c>
      <c r="I6" s="108">
        <v>0.29807692307692307</v>
      </c>
      <c r="J6" s="107">
        <v>12</v>
      </c>
      <c r="K6" s="108">
        <v>0.11538461538461539</v>
      </c>
    </row>
    <row r="7" spans="1:11" ht="24.95" customHeight="1" x14ac:dyDescent="0.25">
      <c r="B7" s="103" t="s">
        <v>34</v>
      </c>
      <c r="C7" s="104">
        <v>104</v>
      </c>
      <c r="D7" s="104">
        <v>21</v>
      </c>
      <c r="E7" s="105">
        <v>0.20192307692307693</v>
      </c>
      <c r="F7" s="104">
        <v>38</v>
      </c>
      <c r="G7" s="105">
        <v>0.36538461538461536</v>
      </c>
      <c r="H7" s="104">
        <v>38</v>
      </c>
      <c r="I7" s="105">
        <v>0.36538461538461536</v>
      </c>
      <c r="J7" s="104">
        <v>7</v>
      </c>
      <c r="K7" s="105">
        <v>6.7307692307692304E-2</v>
      </c>
    </row>
    <row r="8" spans="1:11" ht="30" customHeight="1" x14ac:dyDescent="0.25">
      <c r="B8" s="106" t="s">
        <v>35</v>
      </c>
      <c r="C8" s="107">
        <v>81</v>
      </c>
      <c r="D8" s="107">
        <v>19</v>
      </c>
      <c r="E8" s="108">
        <v>0.23456790123456789</v>
      </c>
      <c r="F8" s="107">
        <v>24</v>
      </c>
      <c r="G8" s="108">
        <v>0.29629629629629628</v>
      </c>
      <c r="H8" s="107">
        <v>16</v>
      </c>
      <c r="I8" s="108">
        <v>0.19753086419753085</v>
      </c>
      <c r="J8" s="107">
        <v>22</v>
      </c>
      <c r="K8" s="108">
        <v>0.27160493827160492</v>
      </c>
    </row>
    <row r="9" spans="1:11" ht="24.95" customHeight="1" x14ac:dyDescent="0.25">
      <c r="B9" s="103" t="s">
        <v>36</v>
      </c>
      <c r="C9" s="104">
        <v>141</v>
      </c>
      <c r="D9" s="104">
        <v>31</v>
      </c>
      <c r="E9" s="105">
        <v>0.21985815602836881</v>
      </c>
      <c r="F9" s="104">
        <v>53</v>
      </c>
      <c r="G9" s="105">
        <v>0.37588652482269502</v>
      </c>
      <c r="H9" s="104">
        <v>36</v>
      </c>
      <c r="I9" s="105">
        <v>0.25531914893617019</v>
      </c>
      <c r="J9" s="104">
        <v>21</v>
      </c>
      <c r="K9" s="105">
        <v>0.14893617021276595</v>
      </c>
    </row>
    <row r="10" spans="1:11" ht="24.95" customHeight="1" x14ac:dyDescent="0.25">
      <c r="B10" s="106" t="s">
        <v>37</v>
      </c>
      <c r="C10" s="107">
        <v>71</v>
      </c>
      <c r="D10" s="107">
        <v>9</v>
      </c>
      <c r="E10" s="108">
        <v>0.12676056338028169</v>
      </c>
      <c r="F10" s="107">
        <v>13</v>
      </c>
      <c r="G10" s="108">
        <v>0.18309859154929578</v>
      </c>
      <c r="H10" s="107">
        <v>33</v>
      </c>
      <c r="I10" s="108">
        <v>0.46478873239436619</v>
      </c>
      <c r="J10" s="107">
        <v>16</v>
      </c>
      <c r="K10" s="108">
        <v>0.22535211267605634</v>
      </c>
    </row>
    <row r="11" spans="1:11" ht="24.95" customHeight="1" x14ac:dyDescent="0.25">
      <c r="B11" s="114" t="s">
        <v>119</v>
      </c>
      <c r="C11" s="115">
        <v>722</v>
      </c>
      <c r="D11" s="115">
        <v>158</v>
      </c>
      <c r="E11" s="116">
        <v>0.2188365650969529</v>
      </c>
      <c r="F11" s="115">
        <v>253</v>
      </c>
      <c r="G11" s="116">
        <v>0.35041551246537395</v>
      </c>
      <c r="H11" s="115">
        <v>196</v>
      </c>
      <c r="I11" s="105">
        <v>0.27146814404432135</v>
      </c>
      <c r="J11" s="115">
        <v>115</v>
      </c>
      <c r="K11" s="116">
        <v>0.15927977839335181</v>
      </c>
    </row>
    <row r="12" spans="1:11" ht="24.95" customHeight="1" x14ac:dyDescent="0.25">
      <c r="B12" s="117" t="s">
        <v>39</v>
      </c>
      <c r="C12" s="118">
        <v>446</v>
      </c>
      <c r="D12" s="118">
        <v>67</v>
      </c>
      <c r="E12" s="119">
        <v>0.15022421524663676</v>
      </c>
      <c r="F12" s="118">
        <v>75</v>
      </c>
      <c r="G12" s="119">
        <v>0.16816143497757849</v>
      </c>
      <c r="H12" s="118">
        <v>250</v>
      </c>
      <c r="I12" s="119">
        <v>0.5605381165919282</v>
      </c>
      <c r="J12" s="118">
        <v>54</v>
      </c>
      <c r="K12" s="119">
        <v>0.1210762331838565</v>
      </c>
    </row>
    <row r="13" spans="1:11" ht="24.95" customHeight="1" thickBot="1" x14ac:dyDescent="0.3">
      <c r="B13" s="120" t="s">
        <v>19</v>
      </c>
      <c r="C13" s="121">
        <v>1168</v>
      </c>
      <c r="D13" s="121">
        <v>225</v>
      </c>
      <c r="E13" s="122">
        <v>0.19263698630136986</v>
      </c>
      <c r="F13" s="121">
        <v>328</v>
      </c>
      <c r="G13" s="122">
        <v>0.28082191780821919</v>
      </c>
      <c r="H13" s="121">
        <v>446</v>
      </c>
      <c r="I13" s="122">
        <v>0.38184931506849318</v>
      </c>
      <c r="J13" s="121">
        <v>169</v>
      </c>
      <c r="K13" s="122">
        <v>0.1446917808219178</v>
      </c>
    </row>
    <row r="14" spans="1:11" ht="14.25" customHeight="1" thickTop="1" x14ac:dyDescent="0.25">
      <c r="B14" s="43" t="s">
        <v>87</v>
      </c>
      <c r="C14" s="109"/>
      <c r="D14" s="109"/>
      <c r="E14" s="109"/>
      <c r="F14" s="109"/>
      <c r="G14" s="109"/>
      <c r="H14" s="110"/>
      <c r="I14" s="111"/>
      <c r="J14" s="109"/>
      <c r="K14" s="112"/>
    </row>
    <row r="15" spans="1:11" ht="15" customHeight="1" x14ac:dyDescent="0.25">
      <c r="B15" s="43" t="s">
        <v>110</v>
      </c>
      <c r="C15" s="109"/>
      <c r="D15" s="109"/>
      <c r="E15" s="109"/>
      <c r="F15" s="109"/>
      <c r="G15" s="109"/>
      <c r="H15" s="110"/>
      <c r="I15" s="111"/>
      <c r="J15" s="109"/>
      <c r="K15" s="112"/>
    </row>
    <row r="16" spans="1:11" ht="15" customHeight="1" x14ac:dyDescent="0.25">
      <c r="B16" s="99" t="s">
        <v>123</v>
      </c>
      <c r="C16" s="99"/>
      <c r="D16" s="99"/>
      <c r="E16" s="99"/>
      <c r="F16" s="99"/>
      <c r="G16" s="99"/>
      <c r="H16" s="99"/>
      <c r="I16" s="99"/>
      <c r="J16" s="99"/>
      <c r="K16" s="99"/>
    </row>
  </sheetData>
  <mergeCells count="7">
    <mergeCell ref="B2:K2"/>
    <mergeCell ref="B3:B4"/>
    <mergeCell ref="C3:C4"/>
    <mergeCell ref="D3:E3"/>
    <mergeCell ref="F3:G3"/>
    <mergeCell ref="H3:I3"/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B1:K39"/>
  <sheetViews>
    <sheetView showGridLines="0" zoomScaleNormal="100" workbookViewId="0">
      <selection activeCell="B2" sqref="B2:K2"/>
    </sheetView>
  </sheetViews>
  <sheetFormatPr defaultRowHeight="15" x14ac:dyDescent="0.25"/>
  <cols>
    <col min="1" max="1" width="18.7109375" customWidth="1"/>
    <col min="2" max="2" width="58.5703125" customWidth="1"/>
    <col min="3" max="3" width="12.7109375" style="81" customWidth="1"/>
    <col min="4" max="4" width="12.7109375" style="82" customWidth="1"/>
    <col min="5" max="11" width="12.7109375" customWidth="1"/>
  </cols>
  <sheetData>
    <row r="1" spans="2:11" ht="33" customHeight="1" x14ac:dyDescent="0.25"/>
    <row r="2" spans="2:11" ht="45.75" customHeight="1" x14ac:dyDescent="0.25">
      <c r="B2" s="185" t="s">
        <v>124</v>
      </c>
      <c r="C2" s="186"/>
      <c r="D2" s="186"/>
      <c r="E2" s="186"/>
      <c r="F2" s="186"/>
      <c r="G2" s="186"/>
      <c r="H2" s="186"/>
      <c r="I2" s="186"/>
      <c r="J2" s="186"/>
      <c r="K2" s="186"/>
    </row>
    <row r="3" spans="2:11" ht="15.75" customHeight="1" x14ac:dyDescent="0.25">
      <c r="B3" s="187" t="s">
        <v>125</v>
      </c>
      <c r="C3" s="188" t="s">
        <v>116</v>
      </c>
      <c r="D3" s="189" t="s">
        <v>117</v>
      </c>
      <c r="E3" s="190"/>
      <c r="F3" s="189" t="s">
        <v>11</v>
      </c>
      <c r="G3" s="190"/>
      <c r="H3" s="189" t="s">
        <v>13</v>
      </c>
      <c r="I3" s="190"/>
      <c r="J3" s="189" t="s">
        <v>15</v>
      </c>
      <c r="K3" s="190"/>
    </row>
    <row r="4" spans="2:11" ht="31.5" x14ac:dyDescent="0.25">
      <c r="B4" s="187"/>
      <c r="C4" s="187"/>
      <c r="D4" s="124" t="s">
        <v>118</v>
      </c>
      <c r="E4" s="124" t="s">
        <v>5</v>
      </c>
      <c r="F4" s="124" t="s">
        <v>118</v>
      </c>
      <c r="G4" s="124" t="s">
        <v>5</v>
      </c>
      <c r="H4" s="124" t="s">
        <v>118</v>
      </c>
      <c r="I4" s="124" t="s">
        <v>5</v>
      </c>
      <c r="J4" s="124" t="s">
        <v>118</v>
      </c>
      <c r="K4" s="124" t="s">
        <v>5</v>
      </c>
    </row>
    <row r="5" spans="2:11" ht="17.25" x14ac:dyDescent="0.25">
      <c r="B5" s="103" t="s">
        <v>126</v>
      </c>
      <c r="C5" s="104">
        <v>9</v>
      </c>
      <c r="D5" s="104">
        <v>0</v>
      </c>
      <c r="E5" s="105">
        <v>0</v>
      </c>
      <c r="F5" s="104">
        <v>1</v>
      </c>
      <c r="G5" s="105">
        <v>0.1111111111111111</v>
      </c>
      <c r="H5" s="104">
        <v>6</v>
      </c>
      <c r="I5" s="105">
        <v>0.66666666666666663</v>
      </c>
      <c r="J5" s="104">
        <v>2</v>
      </c>
      <c r="K5" s="105">
        <v>0.22222222222222221</v>
      </c>
    </row>
    <row r="6" spans="2:11" ht="17.25" x14ac:dyDescent="0.25">
      <c r="B6" s="106" t="s">
        <v>127</v>
      </c>
      <c r="C6" s="107">
        <v>59</v>
      </c>
      <c r="D6" s="107">
        <v>10</v>
      </c>
      <c r="E6" s="108">
        <v>0.16949152542372881</v>
      </c>
      <c r="F6" s="107">
        <v>14</v>
      </c>
      <c r="G6" s="108">
        <v>0.23728813559322035</v>
      </c>
      <c r="H6" s="107">
        <v>31</v>
      </c>
      <c r="I6" s="108">
        <v>0.52542372881355937</v>
      </c>
      <c r="J6" s="107">
        <v>4</v>
      </c>
      <c r="K6" s="108">
        <v>6.7796610169491525E-2</v>
      </c>
    </row>
    <row r="7" spans="2:11" ht="17.25" x14ac:dyDescent="0.25">
      <c r="B7" s="103" t="s">
        <v>128</v>
      </c>
      <c r="C7" s="104">
        <v>14</v>
      </c>
      <c r="D7" s="104">
        <v>0</v>
      </c>
      <c r="E7" s="105">
        <v>0</v>
      </c>
      <c r="F7" s="104">
        <v>0</v>
      </c>
      <c r="G7" s="105">
        <v>0</v>
      </c>
      <c r="H7" s="104">
        <v>11</v>
      </c>
      <c r="I7" s="105">
        <v>0.7857142857142857</v>
      </c>
      <c r="J7" s="104">
        <v>3</v>
      </c>
      <c r="K7" s="105">
        <v>0.21428571428571427</v>
      </c>
    </row>
    <row r="8" spans="2:11" ht="17.25" x14ac:dyDescent="0.25">
      <c r="B8" s="106" t="s">
        <v>129</v>
      </c>
      <c r="C8" s="107">
        <v>57</v>
      </c>
      <c r="D8" s="107">
        <v>17</v>
      </c>
      <c r="E8" s="108">
        <v>0.2982456140350877</v>
      </c>
      <c r="F8" s="107">
        <v>7</v>
      </c>
      <c r="G8" s="108">
        <v>0.12280701754385964</v>
      </c>
      <c r="H8" s="107">
        <v>29</v>
      </c>
      <c r="I8" s="108">
        <v>0.50877192982456143</v>
      </c>
      <c r="J8" s="107">
        <v>4</v>
      </c>
      <c r="K8" s="108">
        <v>7.0175438596491224E-2</v>
      </c>
    </row>
    <row r="9" spans="2:11" ht="34.5" x14ac:dyDescent="0.25">
      <c r="B9" s="103" t="s">
        <v>130</v>
      </c>
      <c r="C9" s="104">
        <v>13</v>
      </c>
      <c r="D9" s="104">
        <v>1</v>
      </c>
      <c r="E9" s="105">
        <v>7.6923076923076927E-2</v>
      </c>
      <c r="F9" s="104">
        <v>0</v>
      </c>
      <c r="G9" s="105">
        <v>0</v>
      </c>
      <c r="H9" s="104">
        <v>9</v>
      </c>
      <c r="I9" s="105">
        <v>0.69230769230769229</v>
      </c>
      <c r="J9" s="104">
        <v>3</v>
      </c>
      <c r="K9" s="105">
        <v>0.23076923076923078</v>
      </c>
    </row>
    <row r="10" spans="2:11" ht="17.25" x14ac:dyDescent="0.25">
      <c r="B10" s="106" t="s">
        <v>47</v>
      </c>
      <c r="C10" s="107">
        <v>75</v>
      </c>
      <c r="D10" s="107">
        <v>14</v>
      </c>
      <c r="E10" s="108">
        <v>0.18666666666666668</v>
      </c>
      <c r="F10" s="107">
        <v>7</v>
      </c>
      <c r="G10" s="108">
        <v>9.3333333333333338E-2</v>
      </c>
      <c r="H10" s="107">
        <v>45</v>
      </c>
      <c r="I10" s="108">
        <v>0.6</v>
      </c>
      <c r="J10" s="107">
        <v>9</v>
      </c>
      <c r="K10" s="108">
        <v>0.12</v>
      </c>
    </row>
    <row r="11" spans="2:11" ht="17.25" x14ac:dyDescent="0.25">
      <c r="B11" s="103" t="s">
        <v>98</v>
      </c>
      <c r="C11" s="104">
        <v>9</v>
      </c>
      <c r="D11" s="104">
        <v>3</v>
      </c>
      <c r="E11" s="105">
        <v>0.33333333333333331</v>
      </c>
      <c r="F11" s="104">
        <v>0</v>
      </c>
      <c r="G11" s="105">
        <v>0</v>
      </c>
      <c r="H11" s="104">
        <v>6</v>
      </c>
      <c r="I11" s="105">
        <v>0.66666666666666663</v>
      </c>
      <c r="J11" s="104">
        <v>0</v>
      </c>
      <c r="K11" s="105">
        <v>0</v>
      </c>
    </row>
    <row r="12" spans="2:11" ht="17.25" x14ac:dyDescent="0.25">
      <c r="B12" s="106" t="s">
        <v>131</v>
      </c>
      <c r="C12" s="107">
        <v>23</v>
      </c>
      <c r="D12" s="107">
        <v>10</v>
      </c>
      <c r="E12" s="108">
        <v>0.43478260869565216</v>
      </c>
      <c r="F12" s="107">
        <v>4</v>
      </c>
      <c r="G12" s="108">
        <v>0.17391304347826086</v>
      </c>
      <c r="H12" s="107">
        <v>5</v>
      </c>
      <c r="I12" s="108">
        <v>0.21739130434782608</v>
      </c>
      <c r="J12" s="107">
        <v>4</v>
      </c>
      <c r="K12" s="108">
        <v>0.17391304347826086</v>
      </c>
    </row>
    <row r="13" spans="2:11" ht="34.5" x14ac:dyDescent="0.25">
      <c r="B13" s="103" t="s">
        <v>132</v>
      </c>
      <c r="C13" s="104">
        <v>21</v>
      </c>
      <c r="D13" s="104">
        <v>6</v>
      </c>
      <c r="E13" s="105">
        <v>0.2857142857142857</v>
      </c>
      <c r="F13" s="104">
        <v>4</v>
      </c>
      <c r="G13" s="105">
        <v>0.19047619047619047</v>
      </c>
      <c r="H13" s="104">
        <v>7</v>
      </c>
      <c r="I13" s="105">
        <v>0.33333333333333331</v>
      </c>
      <c r="J13" s="104">
        <v>4</v>
      </c>
      <c r="K13" s="105">
        <v>0.19047619047619047</v>
      </c>
    </row>
    <row r="14" spans="2:11" ht="34.5" x14ac:dyDescent="0.25">
      <c r="B14" s="106" t="s">
        <v>133</v>
      </c>
      <c r="C14" s="107">
        <v>99</v>
      </c>
      <c r="D14" s="107">
        <v>23</v>
      </c>
      <c r="E14" s="108">
        <v>0.23232323232323232</v>
      </c>
      <c r="F14" s="107">
        <v>15</v>
      </c>
      <c r="G14" s="108">
        <v>0.15151515151515152</v>
      </c>
      <c r="H14" s="107">
        <v>50</v>
      </c>
      <c r="I14" s="108">
        <v>0.50505050505050508</v>
      </c>
      <c r="J14" s="107">
        <v>11</v>
      </c>
      <c r="K14" s="108">
        <v>0.1111111111111111</v>
      </c>
    </row>
    <row r="15" spans="2:11" ht="17.25" x14ac:dyDescent="0.25">
      <c r="B15" s="103" t="s">
        <v>134</v>
      </c>
      <c r="C15" s="104">
        <v>8</v>
      </c>
      <c r="D15" s="104">
        <v>0</v>
      </c>
      <c r="E15" s="105">
        <v>0</v>
      </c>
      <c r="F15" s="104">
        <v>1</v>
      </c>
      <c r="G15" s="105">
        <v>0.125</v>
      </c>
      <c r="H15" s="104">
        <v>5</v>
      </c>
      <c r="I15" s="105">
        <v>0.625</v>
      </c>
      <c r="J15" s="104">
        <v>2</v>
      </c>
      <c r="K15" s="105">
        <v>0.25</v>
      </c>
    </row>
    <row r="16" spans="2:11" ht="34.5" x14ac:dyDescent="0.25">
      <c r="B16" s="106" t="s">
        <v>135</v>
      </c>
      <c r="C16" s="107">
        <v>19</v>
      </c>
      <c r="D16" s="107">
        <v>6</v>
      </c>
      <c r="E16" s="108">
        <v>0.31578947368421051</v>
      </c>
      <c r="F16" s="107">
        <v>3</v>
      </c>
      <c r="G16" s="108">
        <v>0.15789473684210525</v>
      </c>
      <c r="H16" s="107">
        <v>7</v>
      </c>
      <c r="I16" s="108">
        <v>0.36842105263157893</v>
      </c>
      <c r="J16" s="107">
        <v>3</v>
      </c>
      <c r="K16" s="108">
        <v>0.15789473684210525</v>
      </c>
    </row>
    <row r="17" spans="2:11" ht="17.25" x14ac:dyDescent="0.25">
      <c r="B17" s="103" t="s">
        <v>50</v>
      </c>
      <c r="C17" s="104">
        <v>64</v>
      </c>
      <c r="D17" s="104">
        <v>10</v>
      </c>
      <c r="E17" s="105">
        <v>0.15625</v>
      </c>
      <c r="F17" s="104">
        <v>18</v>
      </c>
      <c r="G17" s="105">
        <v>0.28125</v>
      </c>
      <c r="H17" s="104">
        <v>33</v>
      </c>
      <c r="I17" s="105">
        <v>0.515625</v>
      </c>
      <c r="J17" s="104">
        <v>3</v>
      </c>
      <c r="K17" s="105">
        <v>4.6875E-2</v>
      </c>
    </row>
    <row r="18" spans="2:11" ht="17.25" x14ac:dyDescent="0.25">
      <c r="B18" s="106" t="s">
        <v>136</v>
      </c>
      <c r="C18" s="107">
        <v>17</v>
      </c>
      <c r="D18" s="107">
        <v>5</v>
      </c>
      <c r="E18" s="108">
        <v>0.29411764705882354</v>
      </c>
      <c r="F18" s="107">
        <v>0</v>
      </c>
      <c r="G18" s="108">
        <v>0</v>
      </c>
      <c r="H18" s="107">
        <v>11</v>
      </c>
      <c r="I18" s="108">
        <v>0.6470588235294118</v>
      </c>
      <c r="J18" s="107">
        <v>1</v>
      </c>
      <c r="K18" s="108">
        <v>5.8823529411764705E-2</v>
      </c>
    </row>
    <row r="19" spans="2:11" ht="17.25" x14ac:dyDescent="0.25">
      <c r="B19" s="103" t="s">
        <v>137</v>
      </c>
      <c r="C19" s="104">
        <v>80</v>
      </c>
      <c r="D19" s="104">
        <v>15</v>
      </c>
      <c r="E19" s="105">
        <v>0.1875</v>
      </c>
      <c r="F19" s="104">
        <v>0</v>
      </c>
      <c r="G19" s="105">
        <v>0</v>
      </c>
      <c r="H19" s="104">
        <v>49</v>
      </c>
      <c r="I19" s="105">
        <v>0.61250000000000004</v>
      </c>
      <c r="J19" s="104">
        <v>16</v>
      </c>
      <c r="K19" s="105">
        <v>0.2</v>
      </c>
    </row>
    <row r="20" spans="2:11" ht="17.25" x14ac:dyDescent="0.25">
      <c r="B20" s="106" t="s">
        <v>138</v>
      </c>
      <c r="C20" s="107">
        <v>50</v>
      </c>
      <c r="D20" s="107">
        <v>2</v>
      </c>
      <c r="E20" s="108">
        <v>0.04</v>
      </c>
      <c r="F20" s="107">
        <v>8</v>
      </c>
      <c r="G20" s="108">
        <v>0.16</v>
      </c>
      <c r="H20" s="107">
        <v>31</v>
      </c>
      <c r="I20" s="108">
        <v>0.62</v>
      </c>
      <c r="J20" s="107">
        <v>9</v>
      </c>
      <c r="K20" s="108">
        <v>0.18</v>
      </c>
    </row>
    <row r="21" spans="2:11" ht="17.25" x14ac:dyDescent="0.25">
      <c r="B21" s="103" t="s">
        <v>139</v>
      </c>
      <c r="C21" s="104">
        <v>14</v>
      </c>
      <c r="D21" s="104">
        <v>2</v>
      </c>
      <c r="E21" s="105">
        <v>0.14285714285714285</v>
      </c>
      <c r="F21" s="104">
        <v>3</v>
      </c>
      <c r="G21" s="105">
        <v>0.21428571428571427</v>
      </c>
      <c r="H21" s="104">
        <v>9</v>
      </c>
      <c r="I21" s="105">
        <v>0.6428571428571429</v>
      </c>
      <c r="J21" s="104">
        <v>0</v>
      </c>
      <c r="K21" s="105">
        <v>0</v>
      </c>
    </row>
    <row r="22" spans="2:11" ht="17.25" x14ac:dyDescent="0.25">
      <c r="B22" s="106" t="s">
        <v>140</v>
      </c>
      <c r="C22" s="107">
        <v>69</v>
      </c>
      <c r="D22" s="107">
        <v>11</v>
      </c>
      <c r="E22" s="108">
        <v>0.15942028985507245</v>
      </c>
      <c r="F22" s="107">
        <v>9</v>
      </c>
      <c r="G22" s="108">
        <v>0.13043478260869565</v>
      </c>
      <c r="H22" s="107">
        <v>39</v>
      </c>
      <c r="I22" s="108">
        <v>0.56521739130434778</v>
      </c>
      <c r="J22" s="107">
        <v>10</v>
      </c>
      <c r="K22" s="108">
        <v>0.14492753623188406</v>
      </c>
    </row>
    <row r="23" spans="2:11" ht="17.25" x14ac:dyDescent="0.25">
      <c r="B23" s="103" t="s">
        <v>141</v>
      </c>
      <c r="C23" s="104">
        <v>8</v>
      </c>
      <c r="D23" s="104">
        <v>0</v>
      </c>
      <c r="E23" s="105">
        <v>0</v>
      </c>
      <c r="F23" s="104">
        <v>1</v>
      </c>
      <c r="G23" s="105">
        <v>0.125</v>
      </c>
      <c r="H23" s="104">
        <v>7</v>
      </c>
      <c r="I23" s="105">
        <v>0.875</v>
      </c>
      <c r="J23" s="104">
        <v>0</v>
      </c>
      <c r="K23" s="105">
        <v>0</v>
      </c>
    </row>
    <row r="24" spans="2:11" ht="17.25" x14ac:dyDescent="0.25">
      <c r="B24" s="106" t="s">
        <v>142</v>
      </c>
      <c r="C24" s="107">
        <v>156</v>
      </c>
      <c r="D24" s="107">
        <v>28</v>
      </c>
      <c r="E24" s="108">
        <v>0.17948717948717949</v>
      </c>
      <c r="F24" s="107">
        <v>9</v>
      </c>
      <c r="G24" s="108">
        <v>5.7692307692307696E-2</v>
      </c>
      <c r="H24" s="107">
        <v>106</v>
      </c>
      <c r="I24" s="108">
        <v>0.67948717948717952</v>
      </c>
      <c r="J24" s="107">
        <v>13</v>
      </c>
      <c r="K24" s="108">
        <v>8.3333333333333329E-2</v>
      </c>
    </row>
    <row r="25" spans="2:11" ht="17.25" x14ac:dyDescent="0.25">
      <c r="B25" s="103" t="s">
        <v>101</v>
      </c>
      <c r="C25" s="104">
        <v>18</v>
      </c>
      <c r="D25" s="104">
        <v>1</v>
      </c>
      <c r="E25" s="105">
        <v>5.5555555555555552E-2</v>
      </c>
      <c r="F25" s="104">
        <v>0</v>
      </c>
      <c r="G25" s="105">
        <v>0</v>
      </c>
      <c r="H25" s="104">
        <v>15</v>
      </c>
      <c r="I25" s="105">
        <v>0.83333333333333337</v>
      </c>
      <c r="J25" s="104">
        <v>2</v>
      </c>
      <c r="K25" s="105">
        <v>0.1111111111111111</v>
      </c>
    </row>
    <row r="26" spans="2:11" ht="17.25" x14ac:dyDescent="0.25">
      <c r="B26" s="106" t="s">
        <v>102</v>
      </c>
      <c r="C26" s="107">
        <v>19</v>
      </c>
      <c r="D26" s="107">
        <v>0</v>
      </c>
      <c r="E26" s="108">
        <v>0</v>
      </c>
      <c r="F26" s="107">
        <v>0</v>
      </c>
      <c r="G26" s="108">
        <v>0</v>
      </c>
      <c r="H26" s="107">
        <v>16</v>
      </c>
      <c r="I26" s="108">
        <v>0.84210526315789469</v>
      </c>
      <c r="J26" s="107">
        <v>3</v>
      </c>
      <c r="K26" s="108">
        <v>0.15789473684210525</v>
      </c>
    </row>
    <row r="27" spans="2:11" ht="17.25" x14ac:dyDescent="0.25">
      <c r="B27" s="103" t="s">
        <v>143</v>
      </c>
      <c r="C27" s="104">
        <v>18</v>
      </c>
      <c r="D27" s="104">
        <v>0</v>
      </c>
      <c r="E27" s="105">
        <v>0</v>
      </c>
      <c r="F27" s="104">
        <v>1</v>
      </c>
      <c r="G27" s="105">
        <v>5.5555555555555552E-2</v>
      </c>
      <c r="H27" s="104">
        <v>14</v>
      </c>
      <c r="I27" s="105">
        <v>0.77777777777777779</v>
      </c>
      <c r="J27" s="104">
        <v>3</v>
      </c>
      <c r="K27" s="105">
        <v>0.16666666666666666</v>
      </c>
    </row>
    <row r="28" spans="2:11" ht="17.25" x14ac:dyDescent="0.25">
      <c r="B28" s="106" t="s">
        <v>144</v>
      </c>
      <c r="C28" s="107">
        <v>41</v>
      </c>
      <c r="D28" s="107">
        <v>2</v>
      </c>
      <c r="E28" s="108">
        <v>4.878048780487805E-2</v>
      </c>
      <c r="F28" s="107">
        <v>3</v>
      </c>
      <c r="G28" s="108">
        <v>7.3170731707317069E-2</v>
      </c>
      <c r="H28" s="107">
        <v>35</v>
      </c>
      <c r="I28" s="108">
        <v>0.85365853658536583</v>
      </c>
      <c r="J28" s="107">
        <v>1</v>
      </c>
      <c r="K28" s="108">
        <v>2.4390243902439025E-2</v>
      </c>
    </row>
    <row r="29" spans="2:11" ht="17.25" x14ac:dyDescent="0.25">
      <c r="B29" s="103" t="s">
        <v>62</v>
      </c>
      <c r="C29" s="104">
        <v>1</v>
      </c>
      <c r="D29" s="104">
        <v>0</v>
      </c>
      <c r="E29" s="105">
        <v>0</v>
      </c>
      <c r="F29" s="104">
        <v>0</v>
      </c>
      <c r="G29" s="105">
        <v>0</v>
      </c>
      <c r="H29" s="104">
        <v>0</v>
      </c>
      <c r="I29" s="105">
        <v>0</v>
      </c>
      <c r="J29" s="104">
        <v>1</v>
      </c>
      <c r="K29" s="105">
        <v>1</v>
      </c>
    </row>
    <row r="30" spans="2:11" ht="17.25" x14ac:dyDescent="0.25">
      <c r="B30" s="106" t="s">
        <v>64</v>
      </c>
      <c r="C30" s="107">
        <v>84</v>
      </c>
      <c r="D30" s="107">
        <v>8</v>
      </c>
      <c r="E30" s="108">
        <v>9.5238095238095233E-2</v>
      </c>
      <c r="F30" s="107">
        <v>7</v>
      </c>
      <c r="G30" s="108">
        <v>8.3333333333333329E-2</v>
      </c>
      <c r="H30" s="107">
        <v>57</v>
      </c>
      <c r="I30" s="108">
        <v>0.6785714285714286</v>
      </c>
      <c r="J30" s="107">
        <v>12</v>
      </c>
      <c r="K30" s="108">
        <v>0.14285714285714285</v>
      </c>
    </row>
    <row r="31" spans="2:11" ht="17.25" x14ac:dyDescent="0.25">
      <c r="B31" s="103" t="s">
        <v>65</v>
      </c>
      <c r="C31" s="104">
        <v>21</v>
      </c>
      <c r="D31" s="104">
        <v>4</v>
      </c>
      <c r="E31" s="105">
        <v>0.19047619047619047</v>
      </c>
      <c r="F31" s="104">
        <v>2</v>
      </c>
      <c r="G31" s="105">
        <v>9.5238095238095233E-2</v>
      </c>
      <c r="H31" s="104">
        <v>11</v>
      </c>
      <c r="I31" s="105">
        <v>0.52380952380952384</v>
      </c>
      <c r="J31" s="104">
        <v>4</v>
      </c>
      <c r="K31" s="105">
        <v>0.19047619047619047</v>
      </c>
    </row>
    <row r="32" spans="2:11" ht="17.25" x14ac:dyDescent="0.25">
      <c r="B32" s="106" t="s">
        <v>145</v>
      </c>
      <c r="C32" s="107">
        <v>41</v>
      </c>
      <c r="D32" s="107">
        <v>5</v>
      </c>
      <c r="E32" s="108">
        <v>0.12195121951219512</v>
      </c>
      <c r="F32" s="107">
        <v>4</v>
      </c>
      <c r="G32" s="108">
        <v>9.7560975609756101E-2</v>
      </c>
      <c r="H32" s="107">
        <v>23</v>
      </c>
      <c r="I32" s="108">
        <v>0.56097560975609762</v>
      </c>
      <c r="J32" s="107">
        <v>9</v>
      </c>
      <c r="K32" s="108">
        <v>0.21951219512195122</v>
      </c>
    </row>
    <row r="33" spans="2:11" ht="17.25" x14ac:dyDescent="0.25">
      <c r="B33" s="103" t="s">
        <v>146</v>
      </c>
      <c r="C33" s="104">
        <v>57</v>
      </c>
      <c r="D33" s="104">
        <v>27</v>
      </c>
      <c r="E33" s="105">
        <v>0.47368421052631576</v>
      </c>
      <c r="F33" s="104">
        <v>9</v>
      </c>
      <c r="G33" s="105">
        <v>0.15789473684210525</v>
      </c>
      <c r="H33" s="104">
        <v>18</v>
      </c>
      <c r="I33" s="105">
        <v>0.31578947368421051</v>
      </c>
      <c r="J33" s="104">
        <v>3</v>
      </c>
      <c r="K33" s="105">
        <v>5.2631578947368418E-2</v>
      </c>
    </row>
    <row r="34" spans="2:11" ht="17.25" x14ac:dyDescent="0.25">
      <c r="B34" s="106" t="s">
        <v>147</v>
      </c>
      <c r="C34" s="107">
        <v>15</v>
      </c>
      <c r="D34" s="107">
        <v>3</v>
      </c>
      <c r="E34" s="108">
        <v>0.2</v>
      </c>
      <c r="F34" s="107">
        <v>0</v>
      </c>
      <c r="G34" s="108">
        <v>0</v>
      </c>
      <c r="H34" s="107">
        <v>11</v>
      </c>
      <c r="I34" s="108">
        <v>0.73333333333333328</v>
      </c>
      <c r="J34" s="107">
        <v>1</v>
      </c>
      <c r="K34" s="108">
        <v>6.6666666666666666E-2</v>
      </c>
    </row>
    <row r="35" spans="2:11" ht="16.5" thickBot="1" x14ac:dyDescent="0.3">
      <c r="B35" s="125" t="s">
        <v>25</v>
      </c>
      <c r="C35" s="126">
        <v>1179</v>
      </c>
      <c r="D35" s="126">
        <v>213</v>
      </c>
      <c r="E35" s="127">
        <v>0.1806615776081425</v>
      </c>
      <c r="F35" s="126">
        <v>130</v>
      </c>
      <c r="G35" s="127">
        <v>0.11026293469041561</v>
      </c>
      <c r="H35" s="126">
        <v>696</v>
      </c>
      <c r="I35" s="127">
        <v>0.59033078880407119</v>
      </c>
      <c r="J35" s="126">
        <v>140</v>
      </c>
      <c r="K35" s="127">
        <v>0.11874469889737066</v>
      </c>
    </row>
    <row r="36" spans="2:11" ht="15.75" thickTop="1" x14ac:dyDescent="0.25">
      <c r="B36" s="43" t="s">
        <v>87</v>
      </c>
      <c r="C36" s="109"/>
      <c r="D36" s="109"/>
      <c r="E36" s="109"/>
      <c r="F36" s="109"/>
      <c r="G36" s="109"/>
      <c r="H36" s="110"/>
      <c r="I36" s="111"/>
      <c r="J36" s="109"/>
      <c r="K36" s="112"/>
    </row>
    <row r="37" spans="2:11" x14ac:dyDescent="0.25">
      <c r="B37" s="43" t="s">
        <v>110</v>
      </c>
      <c r="C37" s="109"/>
      <c r="D37" s="109"/>
      <c r="E37" s="109"/>
      <c r="F37" s="109"/>
      <c r="G37" s="109"/>
      <c r="H37" s="110"/>
      <c r="I37" s="111"/>
      <c r="J37" s="109"/>
      <c r="K37" s="112"/>
    </row>
    <row r="38" spans="2:11" x14ac:dyDescent="0.25">
      <c r="B38" s="99" t="s">
        <v>120</v>
      </c>
      <c r="C38" s="99"/>
      <c r="D38" s="128"/>
      <c r="E38" s="99"/>
      <c r="F38" s="128"/>
      <c r="G38" s="99"/>
      <c r="H38" s="128"/>
      <c r="I38" s="99"/>
      <c r="J38" s="128"/>
      <c r="K38" s="99"/>
    </row>
    <row r="39" spans="2:11" x14ac:dyDescent="0.25">
      <c r="B39" s="1"/>
      <c r="C39" s="1"/>
      <c r="D39" s="1"/>
      <c r="E39" s="1"/>
      <c r="F39" s="1"/>
      <c r="G39" s="1"/>
      <c r="H39" s="1"/>
      <c r="I39" s="131"/>
      <c r="J39" s="102"/>
      <c r="K39" s="131"/>
    </row>
  </sheetData>
  <mergeCells count="7">
    <mergeCell ref="B2:K2"/>
    <mergeCell ref="B3:B4"/>
    <mergeCell ref="C3:C4"/>
    <mergeCell ref="D3:E3"/>
    <mergeCell ref="F3:G3"/>
    <mergeCell ref="H3:I3"/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B1:K38"/>
  <sheetViews>
    <sheetView showGridLines="0" workbookViewId="0">
      <selection activeCell="F42" sqref="F42"/>
    </sheetView>
  </sheetViews>
  <sheetFormatPr defaultRowHeight="15" x14ac:dyDescent="0.25"/>
  <cols>
    <col min="1" max="1" width="18.7109375" customWidth="1"/>
    <col min="2" max="2" width="58.5703125" style="81" customWidth="1"/>
    <col min="3" max="3" width="12.7109375" style="82" customWidth="1"/>
    <col min="4" max="4" width="12.7109375" style="4" customWidth="1"/>
    <col min="5" max="11" width="12.7109375" customWidth="1"/>
  </cols>
  <sheetData>
    <row r="1" spans="2:11" ht="33" customHeight="1" x14ac:dyDescent="0.25"/>
    <row r="2" spans="2:11" ht="45" customHeight="1" x14ac:dyDescent="0.25">
      <c r="B2" s="185" t="s">
        <v>148</v>
      </c>
      <c r="C2" s="186"/>
      <c r="D2" s="186"/>
      <c r="E2" s="186"/>
      <c r="F2" s="186"/>
      <c r="G2" s="186"/>
      <c r="H2" s="186"/>
      <c r="I2" s="186"/>
      <c r="J2" s="186"/>
      <c r="K2" s="186"/>
    </row>
    <row r="3" spans="2:11" ht="15.75" x14ac:dyDescent="0.25">
      <c r="B3" s="191" t="s">
        <v>125</v>
      </c>
      <c r="C3" s="192" t="s">
        <v>116</v>
      </c>
      <c r="D3" s="194" t="s">
        <v>122</v>
      </c>
      <c r="E3" s="195"/>
      <c r="F3" s="194" t="s">
        <v>11</v>
      </c>
      <c r="G3" s="195"/>
      <c r="H3" s="194" t="s">
        <v>13</v>
      </c>
      <c r="I3" s="195"/>
      <c r="J3" s="194" t="s">
        <v>15</v>
      </c>
      <c r="K3" s="195"/>
    </row>
    <row r="4" spans="2:11" ht="31.5" x14ac:dyDescent="0.25">
      <c r="B4" s="191"/>
      <c r="C4" s="193"/>
      <c r="D4" s="132" t="s">
        <v>118</v>
      </c>
      <c r="E4" s="132" t="s">
        <v>5</v>
      </c>
      <c r="F4" s="132" t="s">
        <v>118</v>
      </c>
      <c r="G4" s="132" t="s">
        <v>5</v>
      </c>
      <c r="H4" s="132" t="s">
        <v>118</v>
      </c>
      <c r="I4" s="132" t="s">
        <v>5</v>
      </c>
      <c r="J4" s="132" t="s">
        <v>118</v>
      </c>
      <c r="K4" s="132" t="s">
        <v>5</v>
      </c>
    </row>
    <row r="5" spans="2:11" ht="17.25" x14ac:dyDescent="0.25">
      <c r="B5" s="103" t="s">
        <v>126</v>
      </c>
      <c r="C5" s="104">
        <v>9</v>
      </c>
      <c r="D5" s="104">
        <v>0</v>
      </c>
      <c r="E5" s="105">
        <v>0</v>
      </c>
      <c r="F5" s="104">
        <v>3</v>
      </c>
      <c r="G5" s="105">
        <v>0.33333333333333331</v>
      </c>
      <c r="H5" s="104">
        <v>4</v>
      </c>
      <c r="I5" s="105">
        <v>0.44444444444444442</v>
      </c>
      <c r="J5" s="104">
        <v>2</v>
      </c>
      <c r="K5" s="105">
        <v>0.22222222222222221</v>
      </c>
    </row>
    <row r="6" spans="2:11" ht="17.25" x14ac:dyDescent="0.25">
      <c r="B6" s="106" t="s">
        <v>127</v>
      </c>
      <c r="C6" s="107">
        <v>59</v>
      </c>
      <c r="D6" s="107">
        <v>12</v>
      </c>
      <c r="E6" s="108">
        <v>0.20338983050847459</v>
      </c>
      <c r="F6" s="107">
        <v>18</v>
      </c>
      <c r="G6" s="108">
        <v>0.30508474576271188</v>
      </c>
      <c r="H6" s="107">
        <v>20</v>
      </c>
      <c r="I6" s="108">
        <v>0.33898305084745761</v>
      </c>
      <c r="J6" s="107">
        <v>9</v>
      </c>
      <c r="K6" s="108">
        <v>0.15254237288135594</v>
      </c>
    </row>
    <row r="7" spans="2:11" ht="17.25" x14ac:dyDescent="0.25">
      <c r="B7" s="103" t="s">
        <v>128</v>
      </c>
      <c r="C7" s="104">
        <v>11</v>
      </c>
      <c r="D7" s="104">
        <v>5</v>
      </c>
      <c r="E7" s="105">
        <v>0.45454545454545453</v>
      </c>
      <c r="F7" s="104">
        <v>2</v>
      </c>
      <c r="G7" s="105">
        <v>0.18181818181818182</v>
      </c>
      <c r="H7" s="104">
        <v>3</v>
      </c>
      <c r="I7" s="105">
        <v>0.27272727272727271</v>
      </c>
      <c r="J7" s="104">
        <v>1</v>
      </c>
      <c r="K7" s="105">
        <v>9.0909090909090912E-2</v>
      </c>
    </row>
    <row r="8" spans="2:11" ht="17.25" x14ac:dyDescent="0.25">
      <c r="B8" s="106" t="s">
        <v>129</v>
      </c>
      <c r="C8" s="107">
        <v>57</v>
      </c>
      <c r="D8" s="107">
        <v>16</v>
      </c>
      <c r="E8" s="108">
        <v>0.2807017543859649</v>
      </c>
      <c r="F8" s="107">
        <v>13</v>
      </c>
      <c r="G8" s="108">
        <v>0.22807017543859648</v>
      </c>
      <c r="H8" s="107">
        <v>19</v>
      </c>
      <c r="I8" s="108">
        <v>0.33333333333333331</v>
      </c>
      <c r="J8" s="107">
        <v>9</v>
      </c>
      <c r="K8" s="108">
        <v>0.15789473684210525</v>
      </c>
    </row>
    <row r="9" spans="2:11" ht="34.5" x14ac:dyDescent="0.25">
      <c r="B9" s="103" t="s">
        <v>130</v>
      </c>
      <c r="C9" s="104">
        <v>13</v>
      </c>
      <c r="D9" s="104">
        <v>4</v>
      </c>
      <c r="E9" s="105">
        <v>0.30769230769230771</v>
      </c>
      <c r="F9" s="104">
        <v>0</v>
      </c>
      <c r="G9" s="105">
        <v>0</v>
      </c>
      <c r="H9" s="104">
        <v>7</v>
      </c>
      <c r="I9" s="105">
        <v>0.53846153846153844</v>
      </c>
      <c r="J9" s="104">
        <v>2</v>
      </c>
      <c r="K9" s="105">
        <v>0.15384615384615385</v>
      </c>
    </row>
    <row r="10" spans="2:11" ht="17.25" x14ac:dyDescent="0.25">
      <c r="B10" s="106" t="s">
        <v>47</v>
      </c>
      <c r="C10" s="107">
        <v>74</v>
      </c>
      <c r="D10" s="107">
        <v>15</v>
      </c>
      <c r="E10" s="108">
        <v>0.20270270270270271</v>
      </c>
      <c r="F10" s="107">
        <v>22</v>
      </c>
      <c r="G10" s="108">
        <v>0.29729729729729731</v>
      </c>
      <c r="H10" s="107">
        <v>26</v>
      </c>
      <c r="I10" s="108">
        <v>0.35135135135135137</v>
      </c>
      <c r="J10" s="107">
        <v>11</v>
      </c>
      <c r="K10" s="108">
        <v>0.14864864864864866</v>
      </c>
    </row>
    <row r="11" spans="2:11" ht="17.25" x14ac:dyDescent="0.25">
      <c r="B11" s="103" t="s">
        <v>98</v>
      </c>
      <c r="C11" s="104">
        <v>9</v>
      </c>
      <c r="D11" s="104">
        <v>2</v>
      </c>
      <c r="E11" s="105">
        <v>0.22222222222222221</v>
      </c>
      <c r="F11" s="104">
        <v>1</v>
      </c>
      <c r="G11" s="105">
        <v>0.1111111111111111</v>
      </c>
      <c r="H11" s="104">
        <v>5</v>
      </c>
      <c r="I11" s="105">
        <v>0.55555555555555558</v>
      </c>
      <c r="J11" s="104">
        <v>1</v>
      </c>
      <c r="K11" s="105">
        <v>0.1111111111111111</v>
      </c>
    </row>
    <row r="12" spans="2:11" ht="17.25" x14ac:dyDescent="0.25">
      <c r="B12" s="106" t="s">
        <v>131</v>
      </c>
      <c r="C12" s="107">
        <v>23</v>
      </c>
      <c r="D12" s="107">
        <v>8</v>
      </c>
      <c r="E12" s="108">
        <v>0.34782608695652173</v>
      </c>
      <c r="F12" s="107">
        <v>11</v>
      </c>
      <c r="G12" s="108">
        <v>0.47826086956521741</v>
      </c>
      <c r="H12" s="107">
        <v>4</v>
      </c>
      <c r="I12" s="108">
        <v>0.17391304347826086</v>
      </c>
      <c r="J12" s="107">
        <v>0</v>
      </c>
      <c r="K12" s="108">
        <v>0</v>
      </c>
    </row>
    <row r="13" spans="2:11" ht="34.5" x14ac:dyDescent="0.25">
      <c r="B13" s="103" t="s">
        <v>132</v>
      </c>
      <c r="C13" s="104">
        <v>21</v>
      </c>
      <c r="D13" s="104">
        <v>7</v>
      </c>
      <c r="E13" s="105">
        <v>0.33333333333333331</v>
      </c>
      <c r="F13" s="104">
        <v>2</v>
      </c>
      <c r="G13" s="105">
        <v>9.5238095238095233E-2</v>
      </c>
      <c r="H13" s="104">
        <v>5</v>
      </c>
      <c r="I13" s="105">
        <v>0.23809523809523808</v>
      </c>
      <c r="J13" s="104">
        <v>7</v>
      </c>
      <c r="K13" s="105">
        <v>0.33333333333333331</v>
      </c>
    </row>
    <row r="14" spans="2:11" ht="34.5" x14ac:dyDescent="0.25">
      <c r="B14" s="106" t="s">
        <v>133</v>
      </c>
      <c r="C14" s="107">
        <v>98</v>
      </c>
      <c r="D14" s="107">
        <v>21</v>
      </c>
      <c r="E14" s="108">
        <v>0.21428571428571427</v>
      </c>
      <c r="F14" s="107">
        <v>31</v>
      </c>
      <c r="G14" s="108">
        <v>0.31632653061224492</v>
      </c>
      <c r="H14" s="107">
        <v>27</v>
      </c>
      <c r="I14" s="108">
        <v>0.27551020408163263</v>
      </c>
      <c r="J14" s="107">
        <v>19</v>
      </c>
      <c r="K14" s="108">
        <v>0.19387755102040816</v>
      </c>
    </row>
    <row r="15" spans="2:11" ht="17.25" x14ac:dyDescent="0.25">
      <c r="B15" s="103" t="s">
        <v>134</v>
      </c>
      <c r="C15" s="104">
        <v>8</v>
      </c>
      <c r="D15" s="104">
        <v>0</v>
      </c>
      <c r="E15" s="105">
        <v>0</v>
      </c>
      <c r="F15" s="104">
        <v>4</v>
      </c>
      <c r="G15" s="105">
        <v>0.5</v>
      </c>
      <c r="H15" s="104">
        <v>4</v>
      </c>
      <c r="I15" s="105">
        <v>0.5</v>
      </c>
      <c r="J15" s="104">
        <v>0</v>
      </c>
      <c r="K15" s="105">
        <v>0</v>
      </c>
    </row>
    <row r="16" spans="2:11" ht="34.5" x14ac:dyDescent="0.25">
      <c r="B16" s="106" t="s">
        <v>135</v>
      </c>
      <c r="C16" s="107">
        <v>19</v>
      </c>
      <c r="D16" s="107">
        <v>4</v>
      </c>
      <c r="E16" s="108">
        <v>0.21052631578947367</v>
      </c>
      <c r="F16" s="107">
        <v>5</v>
      </c>
      <c r="G16" s="108">
        <v>0.26315789473684209</v>
      </c>
      <c r="H16" s="107">
        <v>6</v>
      </c>
      <c r="I16" s="108">
        <v>0.31578947368421051</v>
      </c>
      <c r="J16" s="107">
        <v>4</v>
      </c>
      <c r="K16" s="108">
        <v>0.21052631578947367</v>
      </c>
    </row>
    <row r="17" spans="2:11" ht="17.25" x14ac:dyDescent="0.25">
      <c r="B17" s="103" t="s">
        <v>50</v>
      </c>
      <c r="C17" s="104">
        <v>64</v>
      </c>
      <c r="D17" s="104">
        <v>12</v>
      </c>
      <c r="E17" s="105">
        <v>0.1875</v>
      </c>
      <c r="F17" s="104">
        <v>22</v>
      </c>
      <c r="G17" s="105">
        <v>0.34375</v>
      </c>
      <c r="H17" s="104">
        <v>20</v>
      </c>
      <c r="I17" s="105">
        <v>0.3125</v>
      </c>
      <c r="J17" s="104">
        <v>10</v>
      </c>
      <c r="K17" s="105">
        <v>0.15625</v>
      </c>
    </row>
    <row r="18" spans="2:11" ht="17.25" x14ac:dyDescent="0.25">
      <c r="B18" s="106" t="s">
        <v>136</v>
      </c>
      <c r="C18" s="107">
        <v>16</v>
      </c>
      <c r="D18" s="107">
        <v>4</v>
      </c>
      <c r="E18" s="108">
        <v>0.25</v>
      </c>
      <c r="F18" s="107">
        <v>3</v>
      </c>
      <c r="G18" s="108">
        <v>0.1875</v>
      </c>
      <c r="H18" s="107">
        <v>8</v>
      </c>
      <c r="I18" s="108">
        <v>0.5</v>
      </c>
      <c r="J18" s="107">
        <v>1</v>
      </c>
      <c r="K18" s="108">
        <v>6.25E-2</v>
      </c>
    </row>
    <row r="19" spans="2:11" ht="17.25" x14ac:dyDescent="0.25">
      <c r="B19" s="103" t="s">
        <v>137</v>
      </c>
      <c r="C19" s="104">
        <v>80</v>
      </c>
      <c r="D19" s="104">
        <v>21</v>
      </c>
      <c r="E19" s="105">
        <v>0.26250000000000001</v>
      </c>
      <c r="F19" s="104">
        <v>18</v>
      </c>
      <c r="G19" s="105">
        <v>0.22500000000000001</v>
      </c>
      <c r="H19" s="104">
        <v>28</v>
      </c>
      <c r="I19" s="105">
        <v>0.35</v>
      </c>
      <c r="J19" s="104">
        <v>13</v>
      </c>
      <c r="K19" s="105">
        <v>0.16250000000000001</v>
      </c>
    </row>
    <row r="20" spans="2:11" ht="17.25" x14ac:dyDescent="0.25">
      <c r="B20" s="106" t="s">
        <v>138</v>
      </c>
      <c r="C20" s="107">
        <v>49</v>
      </c>
      <c r="D20" s="107">
        <v>6</v>
      </c>
      <c r="E20" s="108">
        <v>0.12244897959183673</v>
      </c>
      <c r="F20" s="107">
        <v>15</v>
      </c>
      <c r="G20" s="108">
        <v>0.30612244897959184</v>
      </c>
      <c r="H20" s="107">
        <v>24</v>
      </c>
      <c r="I20" s="108">
        <v>0.48979591836734693</v>
      </c>
      <c r="J20" s="107">
        <v>4</v>
      </c>
      <c r="K20" s="108">
        <v>8.1632653061224483E-2</v>
      </c>
    </row>
    <row r="21" spans="2:11" ht="17.25" x14ac:dyDescent="0.25">
      <c r="B21" s="103" t="s">
        <v>139</v>
      </c>
      <c r="C21" s="104">
        <v>14</v>
      </c>
      <c r="D21" s="104">
        <v>5</v>
      </c>
      <c r="E21" s="105">
        <v>0.35714285714285715</v>
      </c>
      <c r="F21" s="104">
        <v>4</v>
      </c>
      <c r="G21" s="105">
        <v>0.2857142857142857</v>
      </c>
      <c r="H21" s="104">
        <v>4</v>
      </c>
      <c r="I21" s="105">
        <v>0.2857142857142857</v>
      </c>
      <c r="J21" s="104">
        <v>1</v>
      </c>
      <c r="K21" s="105">
        <v>7.1428571428571425E-2</v>
      </c>
    </row>
    <row r="22" spans="2:11" ht="17.25" x14ac:dyDescent="0.25">
      <c r="B22" s="106" t="s">
        <v>140</v>
      </c>
      <c r="C22" s="107">
        <v>69</v>
      </c>
      <c r="D22" s="107">
        <v>13</v>
      </c>
      <c r="E22" s="108">
        <v>0.18840579710144928</v>
      </c>
      <c r="F22" s="107">
        <v>30</v>
      </c>
      <c r="G22" s="108">
        <v>0.43478260869565216</v>
      </c>
      <c r="H22" s="107">
        <v>11</v>
      </c>
      <c r="I22" s="108">
        <v>0.15942028985507245</v>
      </c>
      <c r="J22" s="107">
        <v>15</v>
      </c>
      <c r="K22" s="108">
        <v>0.21739130434782608</v>
      </c>
    </row>
    <row r="23" spans="2:11" ht="17.25" x14ac:dyDescent="0.25">
      <c r="B23" s="103" t="s">
        <v>141</v>
      </c>
      <c r="C23" s="104">
        <v>8</v>
      </c>
      <c r="D23" s="104">
        <v>1</v>
      </c>
      <c r="E23" s="105">
        <v>0.125</v>
      </c>
      <c r="F23" s="104">
        <v>3</v>
      </c>
      <c r="G23" s="105">
        <v>0.375</v>
      </c>
      <c r="H23" s="104">
        <v>4</v>
      </c>
      <c r="I23" s="105">
        <v>0.5</v>
      </c>
      <c r="J23" s="104">
        <v>0</v>
      </c>
      <c r="K23" s="105">
        <v>0</v>
      </c>
    </row>
    <row r="24" spans="2:11" ht="17.25" x14ac:dyDescent="0.25">
      <c r="B24" s="106" t="s">
        <v>142</v>
      </c>
      <c r="C24" s="107">
        <v>152</v>
      </c>
      <c r="D24" s="107">
        <v>31</v>
      </c>
      <c r="E24" s="108">
        <v>0.20394736842105263</v>
      </c>
      <c r="F24" s="107">
        <v>27</v>
      </c>
      <c r="G24" s="108">
        <v>0.17763157894736842</v>
      </c>
      <c r="H24" s="107">
        <v>87</v>
      </c>
      <c r="I24" s="108">
        <v>0.57236842105263153</v>
      </c>
      <c r="J24" s="107">
        <v>7</v>
      </c>
      <c r="K24" s="108">
        <v>4.6052631578947366E-2</v>
      </c>
    </row>
    <row r="25" spans="2:11" ht="17.25" x14ac:dyDescent="0.25">
      <c r="B25" s="103" t="s">
        <v>101</v>
      </c>
      <c r="C25" s="104">
        <v>18</v>
      </c>
      <c r="D25" s="104">
        <v>2</v>
      </c>
      <c r="E25" s="105">
        <v>0.1111111111111111</v>
      </c>
      <c r="F25" s="104">
        <v>1</v>
      </c>
      <c r="G25" s="105">
        <v>5.5555555555555552E-2</v>
      </c>
      <c r="H25" s="104">
        <v>15</v>
      </c>
      <c r="I25" s="105">
        <v>0.83333333333333337</v>
      </c>
      <c r="J25" s="104">
        <v>0</v>
      </c>
      <c r="K25" s="105">
        <v>0</v>
      </c>
    </row>
    <row r="26" spans="2:11" ht="17.25" x14ac:dyDescent="0.25">
      <c r="B26" s="106" t="s">
        <v>102</v>
      </c>
      <c r="C26" s="107">
        <v>19</v>
      </c>
      <c r="D26" s="107">
        <v>3</v>
      </c>
      <c r="E26" s="108">
        <v>0.15789473684210525</v>
      </c>
      <c r="F26" s="107">
        <v>5</v>
      </c>
      <c r="G26" s="108">
        <v>0.26315789473684209</v>
      </c>
      <c r="H26" s="107">
        <v>9</v>
      </c>
      <c r="I26" s="108">
        <v>0.47368421052631576</v>
      </c>
      <c r="J26" s="107">
        <v>2</v>
      </c>
      <c r="K26" s="108">
        <v>0.10526315789473684</v>
      </c>
    </row>
    <row r="27" spans="2:11" ht="17.25" x14ac:dyDescent="0.25">
      <c r="B27" s="103" t="s">
        <v>143</v>
      </c>
      <c r="C27" s="104">
        <v>18</v>
      </c>
      <c r="D27" s="104">
        <v>2</v>
      </c>
      <c r="E27" s="105">
        <v>0.1111111111111111</v>
      </c>
      <c r="F27" s="104">
        <v>5</v>
      </c>
      <c r="G27" s="105">
        <v>0.27777777777777779</v>
      </c>
      <c r="H27" s="104">
        <v>4</v>
      </c>
      <c r="I27" s="105">
        <v>0.22222222222222221</v>
      </c>
      <c r="J27" s="104">
        <v>7</v>
      </c>
      <c r="K27" s="105">
        <v>0.3888888888888889</v>
      </c>
    </row>
    <row r="28" spans="2:11" ht="17.25" x14ac:dyDescent="0.25">
      <c r="B28" s="106" t="s">
        <v>144</v>
      </c>
      <c r="C28" s="107">
        <v>41</v>
      </c>
      <c r="D28" s="107">
        <v>3</v>
      </c>
      <c r="E28" s="108">
        <v>7.3170731707317069E-2</v>
      </c>
      <c r="F28" s="107">
        <v>7</v>
      </c>
      <c r="G28" s="108">
        <v>0.17073170731707318</v>
      </c>
      <c r="H28" s="107">
        <v>28</v>
      </c>
      <c r="I28" s="108">
        <v>0.68292682926829273</v>
      </c>
      <c r="J28" s="107">
        <v>3</v>
      </c>
      <c r="K28" s="108">
        <v>7.3170731707317069E-2</v>
      </c>
    </row>
    <row r="29" spans="2:11" ht="17.25" x14ac:dyDescent="0.25">
      <c r="B29" s="103" t="s">
        <v>62</v>
      </c>
      <c r="C29" s="104">
        <v>1</v>
      </c>
      <c r="D29" s="104">
        <v>1</v>
      </c>
      <c r="E29" s="105">
        <v>1</v>
      </c>
      <c r="F29" s="104">
        <v>0</v>
      </c>
      <c r="G29" s="105">
        <v>0</v>
      </c>
      <c r="H29" s="104">
        <v>0</v>
      </c>
      <c r="I29" s="105">
        <v>0</v>
      </c>
      <c r="J29" s="104">
        <v>0</v>
      </c>
      <c r="K29" s="105">
        <v>0</v>
      </c>
    </row>
    <row r="30" spans="2:11" ht="17.25" x14ac:dyDescent="0.25">
      <c r="B30" s="106" t="s">
        <v>64</v>
      </c>
      <c r="C30" s="107">
        <v>84</v>
      </c>
      <c r="D30" s="107">
        <v>6</v>
      </c>
      <c r="E30" s="108">
        <v>7.1428571428571425E-2</v>
      </c>
      <c r="F30" s="107">
        <v>35</v>
      </c>
      <c r="G30" s="108">
        <v>0.41666666666666669</v>
      </c>
      <c r="H30" s="107">
        <v>32</v>
      </c>
      <c r="I30" s="108">
        <v>0.38095238095238093</v>
      </c>
      <c r="J30" s="107">
        <v>11</v>
      </c>
      <c r="K30" s="108">
        <v>0.13095238095238096</v>
      </c>
    </row>
    <row r="31" spans="2:11" ht="17.25" x14ac:dyDescent="0.25">
      <c r="B31" s="103" t="s">
        <v>65</v>
      </c>
      <c r="C31" s="104">
        <v>21</v>
      </c>
      <c r="D31" s="104">
        <v>5</v>
      </c>
      <c r="E31" s="105">
        <v>0.23809523809523808</v>
      </c>
      <c r="F31" s="104">
        <v>5</v>
      </c>
      <c r="G31" s="105">
        <v>0.23809523809523808</v>
      </c>
      <c r="H31" s="104">
        <v>7</v>
      </c>
      <c r="I31" s="105">
        <v>0.33333333333333331</v>
      </c>
      <c r="J31" s="104">
        <v>4</v>
      </c>
      <c r="K31" s="105">
        <v>0.19047619047619047</v>
      </c>
    </row>
    <row r="32" spans="2:11" ht="17.25" x14ac:dyDescent="0.25">
      <c r="B32" s="106" t="s">
        <v>145</v>
      </c>
      <c r="C32" s="107">
        <v>41</v>
      </c>
      <c r="D32" s="107">
        <v>6</v>
      </c>
      <c r="E32" s="108">
        <v>0.14634146341463414</v>
      </c>
      <c r="F32" s="107">
        <v>14</v>
      </c>
      <c r="G32" s="108">
        <v>0.34146341463414637</v>
      </c>
      <c r="H32" s="107">
        <v>12</v>
      </c>
      <c r="I32" s="108">
        <v>0.29268292682926828</v>
      </c>
      <c r="J32" s="107">
        <v>9</v>
      </c>
      <c r="K32" s="108">
        <v>0.21951219512195122</v>
      </c>
    </row>
    <row r="33" spans="2:11" ht="17.25" x14ac:dyDescent="0.25">
      <c r="B33" s="103" t="s">
        <v>146</v>
      </c>
      <c r="C33" s="104">
        <v>57</v>
      </c>
      <c r="D33" s="104">
        <v>8</v>
      </c>
      <c r="E33" s="105">
        <v>0.14035087719298245</v>
      </c>
      <c r="F33" s="104">
        <v>18</v>
      </c>
      <c r="G33" s="105">
        <v>0.31578947368421051</v>
      </c>
      <c r="H33" s="104">
        <v>14</v>
      </c>
      <c r="I33" s="105">
        <v>0.24561403508771928</v>
      </c>
      <c r="J33" s="104">
        <v>17</v>
      </c>
      <c r="K33" s="105">
        <v>0.2982456140350877</v>
      </c>
    </row>
    <row r="34" spans="2:11" ht="17.25" x14ac:dyDescent="0.25">
      <c r="B34" s="106" t="s">
        <v>147</v>
      </c>
      <c r="C34" s="107">
        <v>15</v>
      </c>
      <c r="D34" s="107">
        <v>2</v>
      </c>
      <c r="E34" s="108">
        <v>0.13333333333333333</v>
      </c>
      <c r="F34" s="107">
        <v>4</v>
      </c>
      <c r="G34" s="108">
        <v>0.26666666666666666</v>
      </c>
      <c r="H34" s="107">
        <v>9</v>
      </c>
      <c r="I34" s="108">
        <v>0.6</v>
      </c>
      <c r="J34" s="107">
        <v>0</v>
      </c>
      <c r="K34" s="108">
        <v>0</v>
      </c>
    </row>
    <row r="35" spans="2:11" ht="16.5" thickBot="1" x14ac:dyDescent="0.3">
      <c r="B35" s="125" t="s">
        <v>25</v>
      </c>
      <c r="C35" s="126">
        <v>1168</v>
      </c>
      <c r="D35" s="126">
        <v>225</v>
      </c>
      <c r="E35" s="127">
        <v>0.19263698630136986</v>
      </c>
      <c r="F35" s="126">
        <v>328</v>
      </c>
      <c r="G35" s="127">
        <v>0.28082191780821919</v>
      </c>
      <c r="H35" s="126">
        <v>446</v>
      </c>
      <c r="I35" s="127">
        <v>0.38184931506849318</v>
      </c>
      <c r="J35" s="126">
        <v>169</v>
      </c>
      <c r="K35" s="127">
        <v>0.1446917808219178</v>
      </c>
    </row>
    <row r="36" spans="2:11" ht="15.75" thickTop="1" x14ac:dyDescent="0.25">
      <c r="B36" s="43" t="s">
        <v>87</v>
      </c>
      <c r="C36" s="109"/>
      <c r="D36" s="109"/>
      <c r="E36" s="109"/>
      <c r="F36" s="109"/>
      <c r="G36" s="109"/>
      <c r="H36" s="110"/>
      <c r="I36" s="111"/>
      <c r="J36" s="109"/>
      <c r="K36" s="112"/>
    </row>
    <row r="37" spans="2:11" x14ac:dyDescent="0.25">
      <c r="B37" s="43" t="s">
        <v>110</v>
      </c>
      <c r="C37" s="109"/>
      <c r="D37" s="109"/>
      <c r="E37" s="109"/>
      <c r="F37" s="109"/>
      <c r="G37" s="109"/>
      <c r="H37" s="110"/>
      <c r="I37" s="111"/>
      <c r="J37" s="109"/>
      <c r="K37" s="112"/>
    </row>
    <row r="38" spans="2:11" x14ac:dyDescent="0.25">
      <c r="B38" s="99" t="s">
        <v>123</v>
      </c>
      <c r="C38" s="99"/>
      <c r="D38" s="99"/>
      <c r="E38" s="99"/>
      <c r="F38" s="99"/>
      <c r="G38" s="99"/>
      <c r="H38" s="99"/>
      <c r="I38" s="99"/>
      <c r="J38" s="99"/>
      <c r="K38" s="99"/>
    </row>
  </sheetData>
  <mergeCells count="7">
    <mergeCell ref="B2:K2"/>
    <mergeCell ref="B3:B4"/>
    <mergeCell ref="C3:C4"/>
    <mergeCell ref="D3:E3"/>
    <mergeCell ref="F3:G3"/>
    <mergeCell ref="H3:I3"/>
    <mergeCell ref="J3:K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B1:I12"/>
  <sheetViews>
    <sheetView workbookViewId="0">
      <selection activeCell="A2" sqref="A2"/>
    </sheetView>
  </sheetViews>
  <sheetFormatPr defaultRowHeight="15" x14ac:dyDescent="0.25"/>
  <cols>
    <col min="1" max="1" width="18.7109375" style="1" customWidth="1"/>
    <col min="2" max="2" width="35.7109375" style="1" customWidth="1"/>
    <col min="3" max="3" width="13.42578125" style="1" bestFit="1" customWidth="1"/>
    <col min="4" max="5" width="10.28515625" style="1" bestFit="1" customWidth="1"/>
    <col min="6" max="6" width="12" style="1" customWidth="1"/>
    <col min="7" max="7" width="14" style="1" customWidth="1"/>
    <col min="8" max="9" width="11" style="1" customWidth="1"/>
    <col min="10" max="16384" width="9.140625" style="1"/>
  </cols>
  <sheetData>
    <row r="1" spans="2:9" ht="33" customHeight="1" x14ac:dyDescent="0.25"/>
    <row r="2" spans="2:9" ht="55.5" customHeight="1" x14ac:dyDescent="0.25">
      <c r="B2" s="166" t="s">
        <v>164</v>
      </c>
      <c r="C2" s="166"/>
      <c r="D2" s="166"/>
      <c r="E2" s="166"/>
      <c r="F2" s="166"/>
      <c r="G2" s="166"/>
      <c r="H2" s="166"/>
    </row>
    <row r="3" spans="2:9" ht="31.5" x14ac:dyDescent="0.25">
      <c r="B3" s="130" t="s">
        <v>149</v>
      </c>
      <c r="C3" s="130" t="s">
        <v>150</v>
      </c>
      <c r="D3" s="130" t="s">
        <v>151</v>
      </c>
      <c r="E3" s="130" t="s">
        <v>152</v>
      </c>
      <c r="F3" s="130" t="s">
        <v>153</v>
      </c>
      <c r="G3" s="130" t="s">
        <v>154</v>
      </c>
      <c r="H3" s="130" t="s">
        <v>155</v>
      </c>
      <c r="I3" s="130" t="s">
        <v>156</v>
      </c>
    </row>
    <row r="4" spans="2:9" ht="47.25" x14ac:dyDescent="0.25">
      <c r="B4" s="133" t="s">
        <v>157</v>
      </c>
      <c r="C4" s="134">
        <f>(904/1151)</f>
        <v>0.78540399652476112</v>
      </c>
      <c r="D4" s="134">
        <v>0.81441590720795365</v>
      </c>
      <c r="E4" s="134">
        <v>0.81164383561643838</v>
      </c>
      <c r="F4" s="134">
        <v>0.80603448275862066</v>
      </c>
      <c r="G4" s="134">
        <v>0.79551569506726461</v>
      </c>
      <c r="H4" s="134">
        <v>0.77059999999999995</v>
      </c>
      <c r="I4" s="134">
        <f>'[3]Tabela (cálculo)'!P12</f>
        <v>0</v>
      </c>
    </row>
    <row r="5" spans="2:9" ht="47.25" x14ac:dyDescent="0.25">
      <c r="B5" s="135" t="s">
        <v>158</v>
      </c>
      <c r="C5" s="136">
        <f>(768/1151)</f>
        <v>0.66724587315377937</v>
      </c>
      <c r="D5" s="136">
        <v>0.71168185584092791</v>
      </c>
      <c r="E5" s="136">
        <v>0.71575342465753422</v>
      </c>
      <c r="F5" s="136">
        <v>0.69913793103448274</v>
      </c>
      <c r="G5" s="136">
        <v>0.7237668161434978</v>
      </c>
      <c r="H5" s="136">
        <v>0.70579999999999998</v>
      </c>
      <c r="I5" s="136" t="str">
        <f>'[3]Tabela (cálculo)'!P7</f>
        <v>Realização Financeira</v>
      </c>
    </row>
    <row r="6" spans="2:9" ht="47.25" x14ac:dyDescent="0.25">
      <c r="B6" s="133" t="s">
        <v>159</v>
      </c>
      <c r="C6" s="134">
        <f>(894/1147)</f>
        <v>0.77942458587619878</v>
      </c>
      <c r="D6" s="134">
        <v>0.8011744966442953</v>
      </c>
      <c r="E6" s="134">
        <v>0.79227467811158803</v>
      </c>
      <c r="F6" s="134">
        <v>0.77922077922077926</v>
      </c>
      <c r="G6" s="134">
        <v>0.77797833935018046</v>
      </c>
      <c r="H6" s="134">
        <v>0.74580000000000002</v>
      </c>
      <c r="I6" s="134">
        <f>'[3]Tabela (cálculo)'!J12</f>
        <v>0</v>
      </c>
    </row>
    <row r="7" spans="2:9" ht="47.25" x14ac:dyDescent="0.25">
      <c r="B7" s="135" t="s">
        <v>160</v>
      </c>
      <c r="C7" s="136">
        <f>(755/1147)</f>
        <v>0.6582388840453357</v>
      </c>
      <c r="D7" s="136">
        <v>0.6988255033557047</v>
      </c>
      <c r="E7" s="136">
        <v>0.70128755364806872</v>
      </c>
      <c r="F7" s="136">
        <v>0.68051948051948052</v>
      </c>
      <c r="G7" s="136">
        <v>0.71480144404332135</v>
      </c>
      <c r="H7" s="136">
        <v>0.68759999999999999</v>
      </c>
      <c r="I7" s="136" t="str">
        <f>'[3]Tabela (cálculo)'!J7</f>
        <v>Físico</v>
      </c>
    </row>
    <row r="8" spans="2:9" ht="47.25" x14ac:dyDescent="0.25">
      <c r="B8" s="133" t="s">
        <v>161</v>
      </c>
      <c r="C8" s="134">
        <f>220076128990/293091506933</f>
        <v>0.75087856107788498</v>
      </c>
      <c r="D8" s="134">
        <v>0.84861692733601435</v>
      </c>
      <c r="E8" s="134">
        <v>0.74370329052438167</v>
      </c>
      <c r="F8" s="134">
        <v>0.8423362248094749</v>
      </c>
      <c r="G8" s="134">
        <v>0.70021821427065278</v>
      </c>
      <c r="H8" s="134">
        <v>0.69089999999999996</v>
      </c>
      <c r="I8" s="134">
        <f>'[3]Tabela (cálculo)'!S12</f>
        <v>0</v>
      </c>
    </row>
    <row r="9" spans="2:9" ht="32.25" thickBot="1" x14ac:dyDescent="0.3">
      <c r="B9" s="135" t="s">
        <v>162</v>
      </c>
      <c r="C9" s="136">
        <f>196461822022/293091506933</f>
        <v>0.67030881951455079</v>
      </c>
      <c r="D9" s="136">
        <v>0.81396007069799359</v>
      </c>
      <c r="E9" s="136">
        <v>0.71261731295591546</v>
      </c>
      <c r="F9" s="136">
        <v>0.80866007947795482</v>
      </c>
      <c r="G9" s="137">
        <v>0.68129344741569786</v>
      </c>
      <c r="H9" s="137">
        <v>0.68910000000000005</v>
      </c>
      <c r="I9" s="137">
        <f>'[3]Tabela (cálculo)'!S7</f>
        <v>0</v>
      </c>
    </row>
    <row r="10" spans="2:9" ht="15.75" thickTop="1" x14ac:dyDescent="0.25">
      <c r="B10" s="196" t="s">
        <v>87</v>
      </c>
      <c r="C10" s="196"/>
      <c r="D10" s="196"/>
      <c r="E10" s="196"/>
      <c r="F10" s="196"/>
      <c r="G10" s="196"/>
      <c r="H10" s="196"/>
      <c r="I10" s="196"/>
    </row>
    <row r="11" spans="2:9" x14ac:dyDescent="0.25">
      <c r="B11" s="167" t="s">
        <v>110</v>
      </c>
      <c r="C11" s="167"/>
      <c r="D11" s="167"/>
      <c r="E11" s="167"/>
      <c r="F11" s="167"/>
      <c r="G11" s="167"/>
      <c r="H11" s="167"/>
      <c r="I11" s="167"/>
    </row>
    <row r="12" spans="2:9" x14ac:dyDescent="0.25">
      <c r="B12" s="167" t="s">
        <v>163</v>
      </c>
      <c r="C12" s="167"/>
      <c r="D12" s="167"/>
      <c r="E12" s="167"/>
      <c r="F12" s="167"/>
      <c r="G12" s="167"/>
      <c r="H12" s="167"/>
      <c r="I12" s="167"/>
    </row>
  </sheetData>
  <mergeCells count="4">
    <mergeCell ref="B10:I10"/>
    <mergeCell ref="B11:I11"/>
    <mergeCell ref="B12:I12"/>
    <mergeCell ref="B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B1:I12"/>
  <sheetViews>
    <sheetView workbookViewId="0">
      <selection sqref="A1:XFD1048576"/>
    </sheetView>
  </sheetViews>
  <sheetFormatPr defaultRowHeight="15" x14ac:dyDescent="0.25"/>
  <cols>
    <col min="1" max="1" width="18.7109375" style="1" customWidth="1"/>
    <col min="2" max="2" width="40.85546875" style="1" customWidth="1"/>
    <col min="3" max="3" width="9.5703125" style="1" bestFit="1" customWidth="1"/>
    <col min="4" max="8" width="9.140625" style="1"/>
    <col min="9" max="9" width="9.140625" style="1" customWidth="1"/>
    <col min="10" max="16384" width="9.140625" style="1"/>
  </cols>
  <sheetData>
    <row r="1" spans="2:9" ht="33" customHeight="1" x14ac:dyDescent="0.25"/>
    <row r="2" spans="2:9" ht="57" customHeight="1" x14ac:dyDescent="0.25">
      <c r="B2" s="197" t="s">
        <v>170</v>
      </c>
      <c r="C2" s="197"/>
      <c r="D2" s="197"/>
      <c r="E2" s="197"/>
      <c r="F2" s="197"/>
      <c r="G2" s="197"/>
      <c r="H2" s="197"/>
      <c r="I2" s="197"/>
    </row>
    <row r="3" spans="2:9" x14ac:dyDescent="0.25">
      <c r="B3" s="160" t="s">
        <v>149</v>
      </c>
      <c r="C3" s="160">
        <v>2012</v>
      </c>
      <c r="D3" s="160">
        <v>2013</v>
      </c>
      <c r="E3" s="160">
        <v>2014</v>
      </c>
      <c r="F3" s="160">
        <v>2015</v>
      </c>
      <c r="G3" s="160">
        <v>2016</v>
      </c>
      <c r="H3" s="160">
        <v>2017</v>
      </c>
      <c r="I3" s="160">
        <v>2018</v>
      </c>
    </row>
    <row r="4" spans="2:9" ht="30" x14ac:dyDescent="0.25">
      <c r="B4" s="157" t="s">
        <v>165</v>
      </c>
      <c r="C4" s="158">
        <v>0.93200000000000005</v>
      </c>
      <c r="D4" s="158">
        <v>0.93834080717488788</v>
      </c>
      <c r="E4" s="158">
        <v>0.96349557522123896</v>
      </c>
      <c r="F4" s="158">
        <v>0.95230000000000004</v>
      </c>
      <c r="G4" s="158">
        <v>0.93522727272727268</v>
      </c>
      <c r="H4" s="158">
        <v>0.91746031746031742</v>
      </c>
      <c r="I4" s="158">
        <v>0.92390139335476951</v>
      </c>
    </row>
    <row r="5" spans="2:9" ht="45" x14ac:dyDescent="0.25">
      <c r="B5" s="161" t="s">
        <v>166</v>
      </c>
      <c r="C5" s="162">
        <v>0.91500000000000004</v>
      </c>
      <c r="D5" s="162">
        <v>0.92264573991031396</v>
      </c>
      <c r="E5" s="162">
        <v>0.94469026548672563</v>
      </c>
      <c r="F5" s="162">
        <v>0.93410000000000004</v>
      </c>
      <c r="G5" s="162">
        <v>0.91818181818181821</v>
      </c>
      <c r="H5" s="162">
        <v>0.89312169312169309</v>
      </c>
      <c r="I5" s="162">
        <v>0.89710610932475887</v>
      </c>
    </row>
    <row r="6" spans="2:9" ht="30" x14ac:dyDescent="0.25">
      <c r="B6" s="157" t="s">
        <v>167</v>
      </c>
      <c r="C6" s="158">
        <v>0.93530000000000002</v>
      </c>
      <c r="D6" s="158">
        <v>0.8989247311827957</v>
      </c>
      <c r="E6" s="158">
        <v>0.95299145299145294</v>
      </c>
      <c r="F6" s="158">
        <v>0.92100000000000004</v>
      </c>
      <c r="G6" s="158">
        <v>0.90715883668903807</v>
      </c>
      <c r="H6" s="158">
        <v>0.87525987525987525</v>
      </c>
      <c r="I6" s="158">
        <v>0.88828039430449068</v>
      </c>
    </row>
    <row r="7" spans="2:9" ht="45" x14ac:dyDescent="0.25">
      <c r="B7" s="161" t="s">
        <v>168</v>
      </c>
      <c r="C7" s="162">
        <v>0.91800000000000004</v>
      </c>
      <c r="D7" s="162">
        <v>0.88172043010752688</v>
      </c>
      <c r="E7" s="162">
        <v>0.93269230769230771</v>
      </c>
      <c r="F7" s="162">
        <v>0.90039999999999998</v>
      </c>
      <c r="G7" s="162">
        <v>0.88590604026845643</v>
      </c>
      <c r="H7" s="162">
        <v>0.84927234927234929</v>
      </c>
      <c r="I7" s="162">
        <v>0.84994523548740419</v>
      </c>
    </row>
    <row r="8" spans="2:9" ht="30" x14ac:dyDescent="0.25">
      <c r="B8" s="159" t="s">
        <v>161</v>
      </c>
      <c r="C8" s="158">
        <v>0.88419999999999999</v>
      </c>
      <c r="D8" s="158">
        <v>0.86077971239468265</v>
      </c>
      <c r="E8" s="158">
        <v>0.93629713519345892</v>
      </c>
      <c r="F8" s="158">
        <v>0.95860000000000001</v>
      </c>
      <c r="G8" s="158">
        <v>0.95653627971265631</v>
      </c>
      <c r="H8" s="158">
        <v>0.95669859952057856</v>
      </c>
      <c r="I8" s="158">
        <v>0.95826856394447979</v>
      </c>
    </row>
    <row r="9" spans="2:9" ht="30.75" thickBot="1" x14ac:dyDescent="0.3">
      <c r="B9" s="161" t="s">
        <v>162</v>
      </c>
      <c r="C9" s="162">
        <v>0.83960000000000001</v>
      </c>
      <c r="D9" s="162">
        <v>0.83976911145751865</v>
      </c>
      <c r="E9" s="162">
        <v>0.91300971880723647</v>
      </c>
      <c r="F9" s="162">
        <v>0.94569999999999999</v>
      </c>
      <c r="G9" s="162">
        <v>0.94324766618133449</v>
      </c>
      <c r="H9" s="162">
        <v>0.94258057358218872</v>
      </c>
      <c r="I9" s="162">
        <v>0.94403978589268922</v>
      </c>
    </row>
    <row r="10" spans="2:9" ht="15.75" customHeight="1" thickTop="1" x14ac:dyDescent="0.25">
      <c r="B10" s="196" t="s">
        <v>87</v>
      </c>
      <c r="C10" s="196"/>
      <c r="D10" s="196"/>
      <c r="E10" s="196"/>
      <c r="F10" s="196"/>
      <c r="G10" s="196"/>
      <c r="H10" s="196"/>
      <c r="I10" s="196"/>
    </row>
    <row r="11" spans="2:9" ht="15" customHeight="1" x14ac:dyDescent="0.25">
      <c r="B11" s="167" t="s">
        <v>110</v>
      </c>
      <c r="C11" s="167"/>
      <c r="D11" s="167"/>
      <c r="E11" s="167"/>
      <c r="F11" s="167"/>
      <c r="G11" s="167"/>
      <c r="H11" s="167"/>
      <c r="I11" s="167"/>
    </row>
    <row r="12" spans="2:9" ht="15" customHeight="1" x14ac:dyDescent="0.25">
      <c r="B12" s="167" t="s">
        <v>169</v>
      </c>
      <c r="C12" s="167"/>
      <c r="D12" s="167"/>
      <c r="E12" s="167"/>
      <c r="F12" s="167"/>
      <c r="G12" s="167"/>
      <c r="H12" s="167"/>
      <c r="I12" s="167"/>
    </row>
  </sheetData>
  <mergeCells count="4">
    <mergeCell ref="B12:I12"/>
    <mergeCell ref="B2:I2"/>
    <mergeCell ref="B10:I10"/>
    <mergeCell ref="B11:I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B1:B29"/>
  <sheetViews>
    <sheetView workbookViewId="0">
      <selection sqref="A1:XFD1048576"/>
    </sheetView>
  </sheetViews>
  <sheetFormatPr defaultRowHeight="15" x14ac:dyDescent="0.25"/>
  <cols>
    <col min="1" max="1" width="18.7109375" style="1" customWidth="1"/>
    <col min="2" max="2" width="36.28515625" style="1" customWidth="1"/>
    <col min="3" max="5" width="18" style="1" bestFit="1" customWidth="1"/>
    <col min="6" max="7" width="10.85546875" style="1" customWidth="1"/>
    <col min="8" max="8" width="10.140625" style="1" customWidth="1"/>
    <col min="9" max="16384" width="9.140625" style="1"/>
  </cols>
  <sheetData>
    <row r="1" spans="2:2" ht="33" customHeight="1" x14ac:dyDescent="0.25"/>
    <row r="3" spans="2:2" x14ac:dyDescent="0.25">
      <c r="B3" s="156"/>
    </row>
    <row r="4" spans="2:2" x14ac:dyDescent="0.25">
      <c r="B4" s="156"/>
    </row>
    <row r="28" spans="2:2" x14ac:dyDescent="0.25">
      <c r="B28" s="156" t="s">
        <v>30</v>
      </c>
    </row>
    <row r="29" spans="2:2" x14ac:dyDescent="0.25">
      <c r="B29" s="156" t="s">
        <v>69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9"/>
  <sheetViews>
    <sheetView showGridLines="0" workbookViewId="0">
      <selection activeCell="C3" sqref="C3:D3"/>
    </sheetView>
  </sheetViews>
  <sheetFormatPr defaultRowHeight="15" x14ac:dyDescent="0.25"/>
  <cols>
    <col min="3" max="3" width="30.7109375" customWidth="1"/>
    <col min="4" max="4" width="31.7109375" customWidth="1"/>
  </cols>
  <sheetData>
    <row r="3" spans="3:4" ht="45" customHeight="1" x14ac:dyDescent="0.25">
      <c r="C3" s="198" t="s">
        <v>212</v>
      </c>
      <c r="D3" s="199"/>
    </row>
    <row r="4" spans="3:4" ht="15.75" x14ac:dyDescent="0.25">
      <c r="C4" s="140" t="s">
        <v>171</v>
      </c>
      <c r="D4" s="139" t="s">
        <v>172</v>
      </c>
    </row>
    <row r="5" spans="3:4" x14ac:dyDescent="0.25">
      <c r="C5" s="147" t="s">
        <v>70</v>
      </c>
      <c r="D5" s="145">
        <v>4457.5314584716134</v>
      </c>
    </row>
    <row r="6" spans="3:4" x14ac:dyDescent="0.25">
      <c r="C6" s="144" t="s">
        <v>71</v>
      </c>
      <c r="D6" s="154">
        <v>3604.9072378100868</v>
      </c>
    </row>
    <row r="7" spans="3:4" x14ac:dyDescent="0.25">
      <c r="C7" s="147" t="s">
        <v>72</v>
      </c>
      <c r="D7" s="145">
        <v>3855.2722636211424</v>
      </c>
    </row>
    <row r="8" spans="3:4" x14ac:dyDescent="0.25">
      <c r="C8" s="144" t="s">
        <v>73</v>
      </c>
      <c r="D8" s="146">
        <v>4241.8627549812572</v>
      </c>
    </row>
    <row r="9" spans="3:4" x14ac:dyDescent="0.25">
      <c r="C9" s="147" t="s">
        <v>74</v>
      </c>
      <c r="D9" s="145">
        <v>3271.7741916462624</v>
      </c>
    </row>
    <row r="10" spans="3:4" x14ac:dyDescent="0.25">
      <c r="C10" s="144" t="s">
        <v>75</v>
      </c>
      <c r="D10" s="146">
        <v>8218.7756969698676</v>
      </c>
    </row>
    <row r="11" spans="3:4" x14ac:dyDescent="0.25">
      <c r="C11" s="147" t="s">
        <v>76</v>
      </c>
      <c r="D11" s="145">
        <v>3995.2623965514531</v>
      </c>
    </row>
    <row r="12" spans="3:4" x14ac:dyDescent="0.25">
      <c r="C12" s="144" t="s">
        <v>77</v>
      </c>
      <c r="D12" s="146">
        <v>4518.7432985469695</v>
      </c>
    </row>
    <row r="13" spans="3:4" x14ac:dyDescent="0.25">
      <c r="C13" s="147" t="s">
        <v>78</v>
      </c>
      <c r="D13" s="145">
        <v>3897.4701123086265</v>
      </c>
    </row>
    <row r="14" spans="3:4" x14ac:dyDescent="0.25">
      <c r="C14" s="144" t="s">
        <v>79</v>
      </c>
      <c r="D14" s="146">
        <v>3977.0985294010029</v>
      </c>
    </row>
    <row r="15" spans="3:4" x14ac:dyDescent="0.25">
      <c r="C15" s="147" t="s">
        <v>80</v>
      </c>
      <c r="D15" s="145">
        <v>3954.2272373121123</v>
      </c>
    </row>
    <row r="16" spans="3:4" x14ac:dyDescent="0.25">
      <c r="C16" s="144" t="s">
        <v>81</v>
      </c>
      <c r="D16" s="146">
        <v>3952.3640940833329</v>
      </c>
    </row>
    <row r="17" spans="3:9" x14ac:dyDescent="0.25">
      <c r="C17" s="147" t="s">
        <v>82</v>
      </c>
      <c r="D17" s="145">
        <v>4198.55689375563</v>
      </c>
    </row>
    <row r="18" spans="3:9" x14ac:dyDescent="0.25">
      <c r="C18" s="144" t="s">
        <v>83</v>
      </c>
      <c r="D18" s="146">
        <v>4567.4286963539807</v>
      </c>
    </row>
    <row r="19" spans="3:9" x14ac:dyDescent="0.25">
      <c r="C19" s="155" t="s">
        <v>84</v>
      </c>
      <c r="D19" s="145">
        <v>3574.4567132924003</v>
      </c>
    </row>
    <row r="20" spans="3:9" x14ac:dyDescent="0.25">
      <c r="C20" s="144" t="s">
        <v>85</v>
      </c>
      <c r="D20" s="146">
        <v>4119.5792353907436</v>
      </c>
    </row>
    <row r="21" spans="3:9" x14ac:dyDescent="0.25">
      <c r="C21" s="138" t="s">
        <v>86</v>
      </c>
      <c r="D21" s="142">
        <v>4232.8466488415279</v>
      </c>
    </row>
    <row r="22" spans="3:9" ht="16.5" thickBot="1" x14ac:dyDescent="0.3">
      <c r="C22" s="141" t="s">
        <v>173</v>
      </c>
      <c r="D22" s="143">
        <v>5277.8136998909449</v>
      </c>
    </row>
    <row r="23" spans="3:9" ht="15.75" thickTop="1" x14ac:dyDescent="0.25">
      <c r="C23" s="200" t="s">
        <v>174</v>
      </c>
      <c r="D23" s="200"/>
    </row>
    <row r="24" spans="3:9" x14ac:dyDescent="0.25">
      <c r="C24" s="201" t="s">
        <v>89</v>
      </c>
      <c r="D24" s="201"/>
    </row>
    <row r="25" spans="3:9" x14ac:dyDescent="0.25">
      <c r="C25" s="202" t="s">
        <v>175</v>
      </c>
      <c r="D25" s="202"/>
    </row>
    <row r="26" spans="3:9" x14ac:dyDescent="0.25">
      <c r="C26" s="203" t="s">
        <v>176</v>
      </c>
      <c r="D26" s="203"/>
    </row>
    <row r="28" spans="3:9" x14ac:dyDescent="0.25">
      <c r="C28" s="167"/>
      <c r="D28" s="167"/>
      <c r="E28" s="167"/>
      <c r="F28" s="167"/>
      <c r="G28" s="167"/>
      <c r="H28" s="167"/>
      <c r="I28" s="167"/>
    </row>
    <row r="29" spans="3:9" x14ac:dyDescent="0.25">
      <c r="C29" s="167"/>
      <c r="D29" s="167"/>
      <c r="E29" s="167"/>
      <c r="F29" s="167"/>
      <c r="G29" s="167"/>
      <c r="H29" s="167"/>
      <c r="I29" s="167"/>
    </row>
  </sheetData>
  <mergeCells count="7">
    <mergeCell ref="C28:I28"/>
    <mergeCell ref="C29:I29"/>
    <mergeCell ref="C3:D3"/>
    <mergeCell ref="C23:D23"/>
    <mergeCell ref="C24:D24"/>
    <mergeCell ref="C25:D25"/>
    <mergeCell ref="C26:D26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B1:C25"/>
  <sheetViews>
    <sheetView workbookViewId="0">
      <selection activeCell="B2" sqref="B2:C2"/>
    </sheetView>
  </sheetViews>
  <sheetFormatPr defaultRowHeight="15" x14ac:dyDescent="0.25"/>
  <cols>
    <col min="1" max="1" width="18.7109375" style="1" customWidth="1"/>
    <col min="2" max="2" width="30.7109375" style="1" customWidth="1"/>
    <col min="3" max="3" width="31.7109375" style="1" customWidth="1"/>
    <col min="4" max="4" width="17.7109375" style="1" customWidth="1"/>
    <col min="5" max="5" width="18" style="1" bestFit="1" customWidth="1"/>
    <col min="6" max="6" width="11.42578125" style="1" customWidth="1"/>
    <col min="7" max="7" width="11.28515625" style="1" customWidth="1"/>
    <col min="8" max="8" width="12.140625" style="1" customWidth="1"/>
    <col min="9" max="16384" width="9.140625" style="1"/>
  </cols>
  <sheetData>
    <row r="1" spans="2:3" ht="33" customHeight="1" x14ac:dyDescent="0.25"/>
    <row r="2" spans="2:3" ht="41.25" customHeight="1" x14ac:dyDescent="0.25">
      <c r="B2" s="198" t="s">
        <v>213</v>
      </c>
      <c r="C2" s="199"/>
    </row>
    <row r="3" spans="2:3" ht="15.75" x14ac:dyDescent="0.25">
      <c r="B3" s="140" t="s">
        <v>171</v>
      </c>
      <c r="C3" s="139" t="s">
        <v>172</v>
      </c>
    </row>
    <row r="4" spans="2:3" x14ac:dyDescent="0.25">
      <c r="B4" s="147" t="s">
        <v>70</v>
      </c>
      <c r="C4" s="145">
        <v>607.487892819987</v>
      </c>
    </row>
    <row r="5" spans="2:3" x14ac:dyDescent="0.25">
      <c r="B5" s="144" t="s">
        <v>71</v>
      </c>
      <c r="C5" s="154">
        <v>210.40600094001314</v>
      </c>
    </row>
    <row r="6" spans="2:3" x14ac:dyDescent="0.25">
      <c r="B6" s="147" t="s">
        <v>72</v>
      </c>
      <c r="C6" s="145">
        <v>224.85108456538666</v>
      </c>
    </row>
    <row r="7" spans="2:3" x14ac:dyDescent="0.25">
      <c r="B7" s="144" t="s">
        <v>73</v>
      </c>
      <c r="C7" s="146">
        <v>153.70412511198043</v>
      </c>
    </row>
    <row r="8" spans="2:3" x14ac:dyDescent="0.25">
      <c r="B8" s="147" t="s">
        <v>74</v>
      </c>
      <c r="C8" s="145">
        <v>368.38132702690933</v>
      </c>
    </row>
    <row r="9" spans="2:3" x14ac:dyDescent="0.25">
      <c r="B9" s="144" t="s">
        <v>75</v>
      </c>
      <c r="C9" s="146">
        <v>213.95647469535481</v>
      </c>
    </row>
    <row r="10" spans="2:3" x14ac:dyDescent="0.25">
      <c r="B10" s="147" t="s">
        <v>76</v>
      </c>
      <c r="C10" s="145">
        <v>306.30752128147299</v>
      </c>
    </row>
    <row r="11" spans="2:3" x14ac:dyDescent="0.25">
      <c r="B11" s="144" t="s">
        <v>77</v>
      </c>
      <c r="C11" s="146">
        <v>326.52469883271232</v>
      </c>
    </row>
    <row r="12" spans="2:3" x14ac:dyDescent="0.25">
      <c r="B12" s="147" t="s">
        <v>78</v>
      </c>
      <c r="C12" s="145">
        <v>296.57093981720561</v>
      </c>
    </row>
    <row r="13" spans="2:3" x14ac:dyDescent="0.25">
      <c r="B13" s="144" t="s">
        <v>79</v>
      </c>
      <c r="C13" s="146">
        <v>212.87959385980236</v>
      </c>
    </row>
    <row r="14" spans="2:3" x14ac:dyDescent="0.25">
      <c r="B14" s="147" t="s">
        <v>80</v>
      </c>
      <c r="C14" s="145">
        <v>153.01733756519317</v>
      </c>
    </row>
    <row r="15" spans="2:3" x14ac:dyDescent="0.25">
      <c r="B15" s="144" t="s">
        <v>81</v>
      </c>
      <c r="C15" s="146">
        <v>187.77439988832</v>
      </c>
    </row>
    <row r="16" spans="2:3" x14ac:dyDescent="0.25">
      <c r="B16" s="147" t="s">
        <v>82</v>
      </c>
      <c r="C16" s="145">
        <v>110.49439904704849</v>
      </c>
    </row>
    <row r="17" spans="2:3" x14ac:dyDescent="0.25">
      <c r="B17" s="144" t="s">
        <v>83</v>
      </c>
      <c r="C17" s="146">
        <v>117.87304742783145</v>
      </c>
    </row>
    <row r="18" spans="2:3" x14ac:dyDescent="0.25">
      <c r="B18" s="155" t="s">
        <v>84</v>
      </c>
      <c r="C18" s="145">
        <v>167.6099671776403</v>
      </c>
    </row>
    <row r="19" spans="2:3" x14ac:dyDescent="0.25">
      <c r="B19" s="144" t="s">
        <v>85</v>
      </c>
      <c r="C19" s="146">
        <v>194.92066931228851</v>
      </c>
    </row>
    <row r="20" spans="2:3" x14ac:dyDescent="0.25">
      <c r="B20" s="138" t="s">
        <v>86</v>
      </c>
      <c r="C20" s="142">
        <v>173.95340043112756</v>
      </c>
    </row>
    <row r="21" spans="2:3" ht="16.5" thickBot="1" x14ac:dyDescent="0.3">
      <c r="B21" s="141" t="s">
        <v>173</v>
      </c>
      <c r="C21" s="143">
        <v>212.29222299770217</v>
      </c>
    </row>
    <row r="22" spans="2:3" ht="15.75" thickTop="1" x14ac:dyDescent="0.25">
      <c r="B22" s="200" t="s">
        <v>174</v>
      </c>
      <c r="C22" s="200"/>
    </row>
    <row r="23" spans="2:3" x14ac:dyDescent="0.25">
      <c r="B23" s="201" t="s">
        <v>89</v>
      </c>
      <c r="C23" s="201"/>
    </row>
    <row r="24" spans="2:3" x14ac:dyDescent="0.25">
      <c r="B24" s="202" t="s">
        <v>175</v>
      </c>
      <c r="C24" s="202"/>
    </row>
    <row r="25" spans="2:3" x14ac:dyDescent="0.25">
      <c r="B25" s="203" t="s">
        <v>176</v>
      </c>
      <c r="C25" s="203"/>
    </row>
  </sheetData>
  <mergeCells count="5">
    <mergeCell ref="B2:C2"/>
    <mergeCell ref="B22:C22"/>
    <mergeCell ref="B23:C23"/>
    <mergeCell ref="B24:C24"/>
    <mergeCell ref="B25:C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B1:H9"/>
  <sheetViews>
    <sheetView workbookViewId="0">
      <selection activeCell="B9" sqref="B9:H9"/>
    </sheetView>
  </sheetViews>
  <sheetFormatPr defaultRowHeight="15" x14ac:dyDescent="0.25"/>
  <cols>
    <col min="1" max="1" width="18" style="1" customWidth="1"/>
    <col min="2" max="2" width="36.140625" style="1" customWidth="1"/>
    <col min="3" max="3" width="17" style="1" customWidth="1"/>
    <col min="4" max="5" width="16.28515625" style="1" bestFit="1" customWidth="1"/>
    <col min="6" max="6" width="11.5703125" style="1" customWidth="1"/>
    <col min="7" max="7" width="11" style="1" customWidth="1"/>
    <col min="8" max="8" width="11.85546875" style="1" customWidth="1"/>
    <col min="9" max="16384" width="9.140625" style="1"/>
  </cols>
  <sheetData>
    <row r="1" spans="2:8" ht="33.75" customHeight="1" x14ac:dyDescent="0.25"/>
    <row r="2" spans="2:8" ht="48.95" customHeight="1" x14ac:dyDescent="0.25">
      <c r="B2" s="166" t="s">
        <v>91</v>
      </c>
      <c r="C2" s="166"/>
      <c r="D2" s="166"/>
      <c r="E2" s="166"/>
      <c r="F2" s="166"/>
      <c r="G2" s="166"/>
      <c r="H2" s="166"/>
    </row>
    <row r="3" spans="2:8" ht="12" customHeight="1" x14ac:dyDescent="0.25">
      <c r="B3" s="163">
        <v>1</v>
      </c>
      <c r="C3" s="164"/>
      <c r="D3" s="164"/>
      <c r="E3" s="164"/>
      <c r="F3" s="164"/>
      <c r="G3" s="164"/>
      <c r="H3" s="164"/>
    </row>
    <row r="4" spans="2:8" ht="45" customHeight="1" x14ac:dyDescent="0.25">
      <c r="B4" s="18" t="s">
        <v>92</v>
      </c>
      <c r="C4" s="19" t="s">
        <v>93</v>
      </c>
      <c r="D4" s="19" t="s">
        <v>94</v>
      </c>
      <c r="E4" s="19" t="s">
        <v>95</v>
      </c>
      <c r="F4" s="20" t="s">
        <v>20</v>
      </c>
      <c r="G4" s="20" t="s">
        <v>21</v>
      </c>
      <c r="H4" s="19" t="s">
        <v>22</v>
      </c>
    </row>
    <row r="5" spans="2:8" ht="33" customHeight="1" x14ac:dyDescent="0.25">
      <c r="B5" s="21" t="s">
        <v>23</v>
      </c>
      <c r="C5" s="22">
        <v>101057263378</v>
      </c>
      <c r="D5" s="22">
        <v>110550527161.78996</v>
      </c>
      <c r="E5" s="22">
        <v>102986641548.53999</v>
      </c>
      <c r="F5" s="23">
        <f>E5/$E$7</f>
        <v>0.92393722980368309</v>
      </c>
      <c r="G5" s="23">
        <f>E5/C5</f>
        <v>1.0190919297242718</v>
      </c>
      <c r="H5" s="24">
        <f>E5/D5</f>
        <v>0.93157983225009622</v>
      </c>
    </row>
    <row r="6" spans="2:8" ht="33" customHeight="1" x14ac:dyDescent="0.25">
      <c r="B6" s="25" t="s">
        <v>24</v>
      </c>
      <c r="C6" s="26">
        <v>4830758639</v>
      </c>
      <c r="D6" s="26">
        <v>9980883897.0799999</v>
      </c>
      <c r="E6" s="26">
        <v>8478334887.5999985</v>
      </c>
      <c r="F6" s="27">
        <f>E6/$E$7</f>
        <v>7.6062770196316937E-2</v>
      </c>
      <c r="G6" s="27">
        <f>E6/C6</f>
        <v>1.7550731719759594</v>
      </c>
      <c r="H6" s="28">
        <f>E6/D6</f>
        <v>0.84945732011574782</v>
      </c>
    </row>
    <row r="7" spans="2:8" ht="33" customHeight="1" thickBot="1" x14ac:dyDescent="0.3">
      <c r="B7" s="29" t="s">
        <v>25</v>
      </c>
      <c r="C7" s="30">
        <f>SUM(C5:C6)</f>
        <v>105888022017</v>
      </c>
      <c r="D7" s="30">
        <f>SUM(D5:D6)</f>
        <v>120531411058.86996</v>
      </c>
      <c r="E7" s="30">
        <f>SUM(E5:E6)</f>
        <v>111464976436.13998</v>
      </c>
      <c r="F7" s="31">
        <f>E7/$E$7</f>
        <v>1</v>
      </c>
      <c r="G7" s="31">
        <f>E7/C7</f>
        <v>1.0526684162467841</v>
      </c>
      <c r="H7" s="32">
        <f>E7/D7</f>
        <v>0.92477948658294762</v>
      </c>
    </row>
    <row r="8" spans="2:8" x14ac:dyDescent="0.25">
      <c r="B8" s="165" t="s">
        <v>26</v>
      </c>
      <c r="C8" s="165"/>
      <c r="D8" s="165"/>
      <c r="E8" s="165"/>
      <c r="F8" s="165"/>
      <c r="G8" s="165"/>
      <c r="H8" s="165"/>
    </row>
    <row r="9" spans="2:8" ht="15" customHeight="1" x14ac:dyDescent="0.25">
      <c r="B9" s="167" t="s">
        <v>89</v>
      </c>
      <c r="C9" s="168"/>
      <c r="D9" s="168"/>
      <c r="E9" s="168"/>
      <c r="F9" s="168"/>
      <c r="G9" s="168"/>
      <c r="H9" s="168"/>
    </row>
  </sheetData>
  <mergeCells count="4">
    <mergeCell ref="B3:H3"/>
    <mergeCell ref="B8:H8"/>
    <mergeCell ref="B2:H2"/>
    <mergeCell ref="B9:H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B1:C25"/>
  <sheetViews>
    <sheetView showGridLines="0" workbookViewId="0">
      <selection activeCell="B2" sqref="B2:C2"/>
    </sheetView>
  </sheetViews>
  <sheetFormatPr defaultRowHeight="15" x14ac:dyDescent="0.25"/>
  <cols>
    <col min="1" max="1" width="18.7109375" style="91" customWidth="1"/>
    <col min="2" max="2" width="30.7109375" style="91" customWidth="1"/>
    <col min="3" max="3" width="31.7109375" style="91" customWidth="1"/>
    <col min="4" max="4" width="11.28515625" style="91" bestFit="1" customWidth="1"/>
    <col min="5" max="5" width="8.42578125" style="91" customWidth="1"/>
    <col min="6" max="6" width="9.5703125" style="91" customWidth="1"/>
    <col min="7" max="7" width="8.42578125" style="91" customWidth="1"/>
    <col min="8" max="16384" width="9.140625" style="91"/>
  </cols>
  <sheetData>
    <row r="1" spans="2:3" ht="33" customHeight="1" x14ac:dyDescent="0.25"/>
    <row r="2" spans="2:3" ht="45" customHeight="1" x14ac:dyDescent="0.25">
      <c r="B2" s="198" t="s">
        <v>214</v>
      </c>
      <c r="C2" s="199"/>
    </row>
    <row r="3" spans="2:3" ht="15.75" x14ac:dyDescent="0.25">
      <c r="B3" s="140" t="s">
        <v>171</v>
      </c>
      <c r="C3" s="139" t="s">
        <v>172</v>
      </c>
    </row>
    <row r="4" spans="2:3" x14ac:dyDescent="0.25">
      <c r="B4" s="147" t="s">
        <v>70</v>
      </c>
      <c r="C4" s="145">
        <v>265.83505029772198</v>
      </c>
    </row>
    <row r="5" spans="2:3" x14ac:dyDescent="0.25">
      <c r="B5" s="144" t="s">
        <v>71</v>
      </c>
      <c r="C5" s="154">
        <v>200.40451905797684</v>
      </c>
    </row>
    <row r="6" spans="2:3" x14ac:dyDescent="0.25">
      <c r="B6" s="147" t="s">
        <v>72</v>
      </c>
      <c r="C6" s="145">
        <v>189.18545245945003</v>
      </c>
    </row>
    <row r="7" spans="2:3" x14ac:dyDescent="0.25">
      <c r="B7" s="144" t="s">
        <v>73</v>
      </c>
      <c r="C7" s="146">
        <v>442.56908751259277</v>
      </c>
    </row>
    <row r="8" spans="2:3" x14ac:dyDescent="0.25">
      <c r="B8" s="147" t="s">
        <v>74</v>
      </c>
      <c r="C8" s="145">
        <v>201.76093279293229</v>
      </c>
    </row>
    <row r="9" spans="2:3" x14ac:dyDescent="0.25">
      <c r="B9" s="144" t="s">
        <v>75</v>
      </c>
      <c r="C9" s="146">
        <v>962.80518045025406</v>
      </c>
    </row>
    <row r="10" spans="2:3" x14ac:dyDescent="0.25">
      <c r="B10" s="147" t="s">
        <v>76</v>
      </c>
      <c r="C10" s="145">
        <v>274.11677726105921</v>
      </c>
    </row>
    <row r="11" spans="2:3" x14ac:dyDescent="0.25">
      <c r="B11" s="144" t="s">
        <v>77</v>
      </c>
      <c r="C11" s="146">
        <v>292.98097619736302</v>
      </c>
    </row>
    <row r="12" spans="2:3" x14ac:dyDescent="0.25">
      <c r="B12" s="147" t="s">
        <v>78</v>
      </c>
      <c r="C12" s="145">
        <v>257.95739332657206</v>
      </c>
    </row>
    <row r="13" spans="2:3" x14ac:dyDescent="0.25">
      <c r="B13" s="144" t="s">
        <v>79</v>
      </c>
      <c r="C13" s="146">
        <v>263.51744184959085</v>
      </c>
    </row>
    <row r="14" spans="2:3" x14ac:dyDescent="0.25">
      <c r="B14" s="147" t="s">
        <v>80</v>
      </c>
      <c r="C14" s="145">
        <v>329.65626516894844</v>
      </c>
    </row>
    <row r="15" spans="2:3" x14ac:dyDescent="0.25">
      <c r="B15" s="144" t="s">
        <v>81</v>
      </c>
      <c r="C15" s="146">
        <v>206.27841167834902</v>
      </c>
    </row>
    <row r="16" spans="2:3" x14ac:dyDescent="0.25">
      <c r="B16" s="147" t="s">
        <v>82</v>
      </c>
      <c r="C16" s="145">
        <v>172.44898509300936</v>
      </c>
    </row>
    <row r="17" spans="2:3" x14ac:dyDescent="0.25">
      <c r="B17" s="144" t="s">
        <v>83</v>
      </c>
      <c r="C17" s="146">
        <v>152.23961727843863</v>
      </c>
    </row>
    <row r="18" spans="2:3" x14ac:dyDescent="0.25">
      <c r="B18" s="155" t="s">
        <v>84</v>
      </c>
      <c r="C18" s="145">
        <v>224.45727707733599</v>
      </c>
    </row>
    <row r="19" spans="2:3" x14ac:dyDescent="0.25">
      <c r="B19" s="144" t="s">
        <v>85</v>
      </c>
      <c r="C19" s="146">
        <v>265.19866295849067</v>
      </c>
    </row>
    <row r="20" spans="2:3" x14ac:dyDescent="0.25">
      <c r="B20" s="138" t="s">
        <v>86</v>
      </c>
      <c r="C20" s="142">
        <v>381.96614876721105</v>
      </c>
    </row>
    <row r="21" spans="2:3" ht="16.5" thickBot="1" x14ac:dyDescent="0.3">
      <c r="B21" s="141" t="s">
        <v>173</v>
      </c>
      <c r="C21" s="143">
        <v>470.9361482487115</v>
      </c>
    </row>
    <row r="22" spans="2:3" ht="15.75" thickTop="1" x14ac:dyDescent="0.25">
      <c r="B22" s="200" t="s">
        <v>174</v>
      </c>
      <c r="C22" s="200"/>
    </row>
    <row r="23" spans="2:3" x14ac:dyDescent="0.25">
      <c r="B23" s="201" t="s">
        <v>89</v>
      </c>
      <c r="C23" s="201"/>
    </row>
    <row r="24" spans="2:3" x14ac:dyDescent="0.25">
      <c r="B24" s="202" t="s">
        <v>175</v>
      </c>
      <c r="C24" s="202"/>
    </row>
    <row r="25" spans="2:3" x14ac:dyDescent="0.25">
      <c r="B25" s="203" t="s">
        <v>176</v>
      </c>
      <c r="C25" s="203"/>
    </row>
  </sheetData>
  <mergeCells count="5">
    <mergeCell ref="B22:C22"/>
    <mergeCell ref="B23:C23"/>
    <mergeCell ref="B24:C24"/>
    <mergeCell ref="B25:C25"/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6"/>
  <sheetViews>
    <sheetView showGridLines="0" workbookViewId="0">
      <selection activeCell="C3" sqref="C3:D3"/>
    </sheetView>
  </sheetViews>
  <sheetFormatPr defaultRowHeight="15" x14ac:dyDescent="0.25"/>
  <cols>
    <col min="3" max="3" width="30.7109375" customWidth="1"/>
    <col min="4" max="4" width="31.7109375" customWidth="1"/>
  </cols>
  <sheetData>
    <row r="3" spans="3:4" ht="53.25" customHeight="1" x14ac:dyDescent="0.25">
      <c r="C3" s="198" t="s">
        <v>215</v>
      </c>
      <c r="D3" s="199"/>
    </row>
    <row r="4" spans="3:4" ht="15.75" x14ac:dyDescent="0.25">
      <c r="C4" s="140" t="s">
        <v>171</v>
      </c>
      <c r="D4" s="139" t="s">
        <v>172</v>
      </c>
    </row>
    <row r="5" spans="3:4" x14ac:dyDescent="0.25">
      <c r="C5" s="147" t="s">
        <v>70</v>
      </c>
      <c r="D5" s="145">
        <v>917.84606527182575</v>
      </c>
    </row>
    <row r="6" spans="3:4" x14ac:dyDescent="0.25">
      <c r="C6" s="144" t="s">
        <v>71</v>
      </c>
      <c r="D6" s="154">
        <v>574.62653747388072</v>
      </c>
    </row>
    <row r="7" spans="3:4" x14ac:dyDescent="0.25">
      <c r="C7" s="147" t="s">
        <v>72</v>
      </c>
      <c r="D7" s="145">
        <v>456.70686397294986</v>
      </c>
    </row>
    <row r="8" spans="3:4" x14ac:dyDescent="0.25">
      <c r="C8" s="144" t="s">
        <v>73</v>
      </c>
      <c r="D8" s="146">
        <v>427.0430185742207</v>
      </c>
    </row>
    <row r="9" spans="3:4" x14ac:dyDescent="0.25">
      <c r="C9" s="147" t="s">
        <v>74</v>
      </c>
      <c r="D9" s="145">
        <v>748.84138468035496</v>
      </c>
    </row>
    <row r="10" spans="3:4" x14ac:dyDescent="0.25">
      <c r="C10" s="144" t="s">
        <v>75</v>
      </c>
      <c r="D10" s="146">
        <v>409.07836734134276</v>
      </c>
    </row>
    <row r="11" spans="3:4" x14ac:dyDescent="0.25">
      <c r="C11" s="147" t="s">
        <v>76</v>
      </c>
      <c r="D11" s="145">
        <v>802.49622533063109</v>
      </c>
    </row>
    <row r="12" spans="3:4" x14ac:dyDescent="0.25">
      <c r="C12" s="144" t="s">
        <v>77</v>
      </c>
      <c r="D12" s="146">
        <v>550.84961150534195</v>
      </c>
    </row>
    <row r="13" spans="3:4" x14ac:dyDescent="0.25">
      <c r="C13" s="147" t="s">
        <v>78</v>
      </c>
      <c r="D13" s="145">
        <v>939.62381393500709</v>
      </c>
    </row>
    <row r="14" spans="3:4" x14ac:dyDescent="0.25">
      <c r="C14" s="144" t="s">
        <v>79</v>
      </c>
      <c r="D14" s="146">
        <v>441.38979800518996</v>
      </c>
    </row>
    <row r="15" spans="3:4" x14ac:dyDescent="0.25">
      <c r="C15" s="147" t="s">
        <v>80</v>
      </c>
      <c r="D15" s="145">
        <v>461.89272565669251</v>
      </c>
    </row>
    <row r="16" spans="3:4" x14ac:dyDescent="0.25">
      <c r="C16" s="144" t="s">
        <v>81</v>
      </c>
      <c r="D16" s="146">
        <v>421.23561413953769</v>
      </c>
    </row>
    <row r="17" spans="3:4" x14ac:dyDescent="0.25">
      <c r="C17" s="147" t="s">
        <v>82</v>
      </c>
      <c r="D17" s="145">
        <v>453.26998982119392</v>
      </c>
    </row>
    <row r="18" spans="3:4" x14ac:dyDescent="0.25">
      <c r="C18" s="144" t="s">
        <v>83</v>
      </c>
      <c r="D18" s="146">
        <v>399.77716762650556</v>
      </c>
    </row>
    <row r="19" spans="3:4" x14ac:dyDescent="0.25">
      <c r="C19" s="155" t="s">
        <v>84</v>
      </c>
      <c r="D19" s="145">
        <v>455.29199932121134</v>
      </c>
    </row>
    <row r="20" spans="3:4" x14ac:dyDescent="0.25">
      <c r="C20" s="144" t="s">
        <v>85</v>
      </c>
      <c r="D20" s="146">
        <v>637.26873273266506</v>
      </c>
    </row>
    <row r="21" spans="3:4" x14ac:dyDescent="0.25">
      <c r="C21" s="138" t="s">
        <v>86</v>
      </c>
      <c r="D21" s="142">
        <v>478.28481915492563</v>
      </c>
    </row>
    <row r="22" spans="3:4" ht="16.5" thickBot="1" x14ac:dyDescent="0.3">
      <c r="C22" s="141" t="s">
        <v>173</v>
      </c>
      <c r="D22" s="143">
        <v>507.26310895750731</v>
      </c>
    </row>
    <row r="23" spans="3:4" ht="15.75" thickTop="1" x14ac:dyDescent="0.25">
      <c r="C23" s="200" t="s">
        <v>174</v>
      </c>
      <c r="D23" s="200"/>
    </row>
    <row r="24" spans="3:4" x14ac:dyDescent="0.25">
      <c r="C24" s="201" t="s">
        <v>89</v>
      </c>
      <c r="D24" s="201"/>
    </row>
    <row r="25" spans="3:4" x14ac:dyDescent="0.25">
      <c r="C25" s="202" t="s">
        <v>175</v>
      </c>
      <c r="D25" s="202"/>
    </row>
    <row r="26" spans="3:4" x14ac:dyDescent="0.25">
      <c r="C26" s="203" t="s">
        <v>176</v>
      </c>
      <c r="D26" s="203"/>
    </row>
  </sheetData>
  <mergeCells count="5">
    <mergeCell ref="C25:D25"/>
    <mergeCell ref="C26:D26"/>
    <mergeCell ref="C3:D3"/>
    <mergeCell ref="C23:D23"/>
    <mergeCell ref="C24:D24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B1:C25"/>
  <sheetViews>
    <sheetView showGridLines="0" zoomScaleNormal="100" workbookViewId="0">
      <selection activeCell="F7" sqref="F7"/>
    </sheetView>
  </sheetViews>
  <sheetFormatPr defaultRowHeight="15" x14ac:dyDescent="0.25"/>
  <cols>
    <col min="1" max="1" width="28.28515625" style="91" customWidth="1"/>
    <col min="2" max="2" width="30.7109375" style="91" customWidth="1"/>
    <col min="3" max="3" width="31.7109375" style="91" customWidth="1"/>
    <col min="4" max="4" width="13.28515625" style="91" bestFit="1" customWidth="1"/>
    <col min="5" max="5" width="16.85546875" style="91" bestFit="1" customWidth="1"/>
    <col min="6" max="6" width="12.140625" style="91" customWidth="1"/>
    <col min="7" max="7" width="14" style="91" customWidth="1"/>
    <col min="8" max="8" width="12.5703125" style="91" bestFit="1" customWidth="1"/>
    <col min="9" max="9" width="15" style="91" bestFit="1" customWidth="1"/>
    <col min="10" max="10" width="12.5703125" style="91" bestFit="1" customWidth="1"/>
    <col min="11" max="16384" width="9.140625" style="91"/>
  </cols>
  <sheetData>
    <row r="1" spans="2:3" ht="53.25" customHeight="1" x14ac:dyDescent="0.25"/>
    <row r="2" spans="2:3" ht="55.5" customHeight="1" x14ac:dyDescent="0.25">
      <c r="B2" s="198" t="s">
        <v>216</v>
      </c>
      <c r="C2" s="199"/>
    </row>
    <row r="3" spans="2:3" ht="15.75" x14ac:dyDescent="0.25">
      <c r="B3" s="140" t="s">
        <v>171</v>
      </c>
      <c r="C3" s="139" t="s">
        <v>172</v>
      </c>
    </row>
    <row r="4" spans="2:3" x14ac:dyDescent="0.25">
      <c r="B4" s="147" t="s">
        <v>70</v>
      </c>
      <c r="C4" s="145">
        <v>615.27038610466684</v>
      </c>
    </row>
    <row r="5" spans="2:3" x14ac:dyDescent="0.25">
      <c r="B5" s="144" t="s">
        <v>71</v>
      </c>
      <c r="C5" s="154">
        <v>462.50533493176005</v>
      </c>
    </row>
    <row r="6" spans="2:3" x14ac:dyDescent="0.25">
      <c r="B6" s="147" t="s">
        <v>72</v>
      </c>
      <c r="C6" s="145">
        <v>659.1634929737337</v>
      </c>
    </row>
    <row r="7" spans="2:3" x14ac:dyDescent="0.25">
      <c r="B7" s="144" t="s">
        <v>73</v>
      </c>
      <c r="C7" s="146">
        <v>732.12834569931977</v>
      </c>
    </row>
    <row r="8" spans="2:3" x14ac:dyDescent="0.25">
      <c r="B8" s="147" t="s">
        <v>74</v>
      </c>
      <c r="C8" s="145">
        <v>301.60126197024806</v>
      </c>
    </row>
    <row r="9" spans="2:3" x14ac:dyDescent="0.25">
      <c r="B9" s="144" t="s">
        <v>75</v>
      </c>
      <c r="C9" s="146">
        <v>1219.1956740897451</v>
      </c>
    </row>
    <row r="10" spans="2:3" x14ac:dyDescent="0.25">
      <c r="B10" s="147" t="s">
        <v>76</v>
      </c>
      <c r="C10" s="145">
        <v>656.98481280987869</v>
      </c>
    </row>
    <row r="11" spans="2:3" x14ac:dyDescent="0.25">
      <c r="B11" s="144" t="s">
        <v>77</v>
      </c>
      <c r="C11" s="146">
        <v>747.20318573380007</v>
      </c>
    </row>
    <row r="12" spans="2:3" x14ac:dyDescent="0.25">
      <c r="B12" s="147" t="s">
        <v>78</v>
      </c>
      <c r="C12" s="145">
        <v>529.33326197709982</v>
      </c>
    </row>
    <row r="13" spans="2:3" x14ac:dyDescent="0.25">
      <c r="B13" s="144" t="s">
        <v>79</v>
      </c>
      <c r="C13" s="146">
        <v>628.24117992617801</v>
      </c>
    </row>
    <row r="14" spans="2:3" x14ac:dyDescent="0.25">
      <c r="B14" s="147" t="s">
        <v>80</v>
      </c>
      <c r="C14" s="145">
        <v>514.58989738007426</v>
      </c>
    </row>
    <row r="15" spans="2:3" x14ac:dyDescent="0.25">
      <c r="B15" s="144" t="s">
        <v>81</v>
      </c>
      <c r="C15" s="146">
        <v>579.62600925418803</v>
      </c>
    </row>
    <row r="16" spans="2:3" x14ac:dyDescent="0.25">
      <c r="B16" s="147" t="s">
        <v>82</v>
      </c>
      <c r="C16" s="145">
        <v>671.15046240864092</v>
      </c>
    </row>
    <row r="17" spans="2:3" x14ac:dyDescent="0.25">
      <c r="B17" s="144" t="s">
        <v>83</v>
      </c>
      <c r="C17" s="146">
        <v>730.65499753048437</v>
      </c>
    </row>
    <row r="18" spans="2:3" x14ac:dyDescent="0.25">
      <c r="B18" s="155" t="s">
        <v>84</v>
      </c>
      <c r="C18" s="145">
        <v>614.93133482498627</v>
      </c>
    </row>
    <row r="19" spans="2:3" x14ac:dyDescent="0.25">
      <c r="B19" s="144" t="s">
        <v>85</v>
      </c>
      <c r="C19" s="146">
        <v>809.59803940713482</v>
      </c>
    </row>
    <row r="20" spans="2:3" x14ac:dyDescent="0.25">
      <c r="B20" s="138" t="s">
        <v>86</v>
      </c>
      <c r="C20" s="142">
        <v>731.99640902798444</v>
      </c>
    </row>
    <row r="21" spans="2:3" ht="16.5" thickBot="1" x14ac:dyDescent="0.3">
      <c r="B21" s="141" t="s">
        <v>173</v>
      </c>
      <c r="C21" s="143">
        <v>803.56655034371954</v>
      </c>
    </row>
    <row r="22" spans="2:3" ht="15.75" thickTop="1" x14ac:dyDescent="0.25">
      <c r="B22" s="200" t="s">
        <v>174</v>
      </c>
      <c r="C22" s="200"/>
    </row>
    <row r="23" spans="2:3" x14ac:dyDescent="0.25">
      <c r="B23" s="201" t="s">
        <v>89</v>
      </c>
      <c r="C23" s="201"/>
    </row>
    <row r="24" spans="2:3" x14ac:dyDescent="0.25">
      <c r="B24" s="202" t="s">
        <v>175</v>
      </c>
      <c r="C24" s="202"/>
    </row>
    <row r="25" spans="2:3" x14ac:dyDescent="0.25">
      <c r="B25" s="203" t="s">
        <v>176</v>
      </c>
      <c r="C25" s="203"/>
    </row>
  </sheetData>
  <mergeCells count="5">
    <mergeCell ref="B22:C22"/>
    <mergeCell ref="B23:C23"/>
    <mergeCell ref="B24:C24"/>
    <mergeCell ref="B25:C25"/>
    <mergeCell ref="B2:C2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6"/>
  <sheetViews>
    <sheetView showGridLines="0" workbookViewId="0">
      <selection activeCell="C3" sqref="C3:D3"/>
    </sheetView>
  </sheetViews>
  <sheetFormatPr defaultRowHeight="15" x14ac:dyDescent="0.25"/>
  <cols>
    <col min="3" max="3" width="30.7109375" customWidth="1"/>
    <col min="4" max="4" width="31.7109375" customWidth="1"/>
  </cols>
  <sheetData>
    <row r="3" spans="3:4" ht="49.5" customHeight="1" x14ac:dyDescent="0.25">
      <c r="C3" s="198" t="s">
        <v>217</v>
      </c>
      <c r="D3" s="199"/>
    </row>
    <row r="4" spans="3:4" ht="15.75" x14ac:dyDescent="0.25">
      <c r="C4" s="140" t="s">
        <v>171</v>
      </c>
      <c r="D4" s="139" t="s">
        <v>172</v>
      </c>
    </row>
    <row r="5" spans="3:4" x14ac:dyDescent="0.25">
      <c r="C5" s="147" t="s">
        <v>70</v>
      </c>
      <c r="D5" s="145">
        <v>1659.5604584837454</v>
      </c>
    </row>
    <row r="6" spans="3:4" x14ac:dyDescent="0.25">
      <c r="C6" s="144" t="s">
        <v>71</v>
      </c>
      <c r="D6" s="154">
        <v>971.46862406166588</v>
      </c>
    </row>
    <row r="7" spans="3:4" x14ac:dyDescent="0.25">
      <c r="C7" s="147" t="s">
        <v>72</v>
      </c>
      <c r="D7" s="145">
        <v>871.76754399820402</v>
      </c>
    </row>
    <row r="8" spans="3:4" x14ac:dyDescent="0.25">
      <c r="C8" s="144" t="s">
        <v>73</v>
      </c>
      <c r="D8" s="146">
        <v>987.46362730419173</v>
      </c>
    </row>
    <row r="9" spans="3:4" x14ac:dyDescent="0.25">
      <c r="C9" s="147" t="s">
        <v>74</v>
      </c>
      <c r="D9" s="145">
        <v>1162.9773960427599</v>
      </c>
    </row>
    <row r="10" spans="3:4" x14ac:dyDescent="0.25">
      <c r="C10" s="144" t="s">
        <v>75</v>
      </c>
      <c r="D10" s="146">
        <v>1478.2488305908846</v>
      </c>
    </row>
    <row r="11" spans="3:4" x14ac:dyDescent="0.25">
      <c r="C11" s="147" t="s">
        <v>76</v>
      </c>
      <c r="D11" s="145">
        <v>1294.9552394608925</v>
      </c>
    </row>
    <row r="12" spans="3:4" x14ac:dyDescent="0.25">
      <c r="C12" s="144" t="s">
        <v>77</v>
      </c>
      <c r="D12" s="146">
        <v>1065.347885435136</v>
      </c>
    </row>
    <row r="13" spans="3:4" x14ac:dyDescent="0.25">
      <c r="C13" s="147" t="s">
        <v>78</v>
      </c>
      <c r="D13" s="145">
        <v>1253.3728196120649</v>
      </c>
    </row>
    <row r="14" spans="3:4" x14ac:dyDescent="0.25">
      <c r="C14" s="144" t="s">
        <v>79</v>
      </c>
      <c r="D14" s="146">
        <v>923.68757116171844</v>
      </c>
    </row>
    <row r="15" spans="3:4" x14ac:dyDescent="0.25">
      <c r="C15" s="147" t="s">
        <v>80</v>
      </c>
      <c r="D15" s="145">
        <v>921.59537434364347</v>
      </c>
    </row>
    <row r="16" spans="3:4" x14ac:dyDescent="0.25">
      <c r="C16" s="144" t="s">
        <v>81</v>
      </c>
      <c r="D16" s="146">
        <v>820.19410608433122</v>
      </c>
    </row>
    <row r="17" spans="3:4" x14ac:dyDescent="0.25">
      <c r="C17" s="147" t="s">
        <v>82</v>
      </c>
      <c r="D17" s="145">
        <v>831.72129082561412</v>
      </c>
    </row>
    <row r="18" spans="3:4" x14ac:dyDescent="0.25">
      <c r="C18" s="144" t="s">
        <v>83</v>
      </c>
      <c r="D18" s="146">
        <v>772.76988606528585</v>
      </c>
    </row>
    <row r="19" spans="3:4" x14ac:dyDescent="0.25">
      <c r="C19" s="155" t="s">
        <v>84</v>
      </c>
      <c r="D19" s="145">
        <v>885.6648667363296</v>
      </c>
    </row>
    <row r="20" spans="3:4" x14ac:dyDescent="0.25">
      <c r="C20" s="144" t="s">
        <v>85</v>
      </c>
      <c r="D20" s="146">
        <v>1135.7098092886813</v>
      </c>
    </row>
    <row r="21" spans="3:4" x14ac:dyDescent="0.25">
      <c r="C21" s="138" t="s">
        <v>86</v>
      </c>
      <c r="D21" s="142">
        <v>911.96796841214427</v>
      </c>
    </row>
    <row r="22" spans="3:4" ht="16.5" thickBot="1" x14ac:dyDescent="0.3">
      <c r="C22" s="141" t="s">
        <v>173</v>
      </c>
      <c r="D22" s="143">
        <v>1133.489883695361</v>
      </c>
    </row>
    <row r="23" spans="3:4" ht="15.75" thickTop="1" x14ac:dyDescent="0.25">
      <c r="C23" s="200" t="s">
        <v>174</v>
      </c>
      <c r="D23" s="200"/>
    </row>
    <row r="24" spans="3:4" x14ac:dyDescent="0.25">
      <c r="C24" s="201" t="s">
        <v>89</v>
      </c>
      <c r="D24" s="201"/>
    </row>
    <row r="25" spans="3:4" x14ac:dyDescent="0.25">
      <c r="C25" s="202" t="s">
        <v>175</v>
      </c>
      <c r="D25" s="202"/>
    </row>
    <row r="26" spans="3:4" x14ac:dyDescent="0.25">
      <c r="C26" s="203" t="s">
        <v>176</v>
      </c>
      <c r="D26" s="203"/>
    </row>
  </sheetData>
  <mergeCells count="5">
    <mergeCell ref="C3:D3"/>
    <mergeCell ref="C23:D23"/>
    <mergeCell ref="C24:D24"/>
    <mergeCell ref="C25:D25"/>
    <mergeCell ref="C26:D26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B1:I11"/>
  <sheetViews>
    <sheetView zoomScaleNormal="100" workbookViewId="0">
      <selection activeCell="G17" sqref="G17"/>
    </sheetView>
  </sheetViews>
  <sheetFormatPr defaultRowHeight="15" x14ac:dyDescent="0.25"/>
  <cols>
    <col min="1" max="1" width="18.5703125" style="84" customWidth="1"/>
    <col min="2" max="2" width="15.140625" style="84" bestFit="1" customWidth="1"/>
    <col min="3" max="3" width="16.140625" style="92" customWidth="1"/>
    <col min="4" max="4" width="17.42578125" style="92" customWidth="1"/>
    <col min="5" max="5" width="16.85546875" style="86" customWidth="1"/>
    <col min="6" max="6" width="17.140625" style="86" customWidth="1"/>
    <col min="7" max="7" width="13" style="84" customWidth="1"/>
    <col min="8" max="8" width="12.140625" style="84" customWidth="1"/>
    <col min="9" max="9" width="13.5703125" style="84" customWidth="1"/>
    <col min="10" max="16384" width="9.140625" style="84"/>
  </cols>
  <sheetData>
    <row r="1" spans="2:9" ht="33" customHeight="1" x14ac:dyDescent="0.25"/>
    <row r="2" spans="2:9" ht="39" customHeight="1" x14ac:dyDescent="0.25">
      <c r="B2" s="209" t="s">
        <v>209</v>
      </c>
      <c r="C2" s="210"/>
      <c r="D2" s="210"/>
      <c r="E2" s="210"/>
      <c r="F2" s="210"/>
      <c r="G2" s="210"/>
      <c r="H2" s="210"/>
      <c r="I2" s="210"/>
    </row>
    <row r="3" spans="2:9" ht="63" x14ac:dyDescent="0.25">
      <c r="B3" s="129" t="s">
        <v>177</v>
      </c>
      <c r="C3" s="129" t="s">
        <v>178</v>
      </c>
      <c r="D3" s="129" t="s">
        <v>179</v>
      </c>
      <c r="E3" s="129" t="s">
        <v>180</v>
      </c>
      <c r="F3" s="129" t="s">
        <v>181</v>
      </c>
      <c r="G3" s="129" t="s">
        <v>182</v>
      </c>
      <c r="H3" s="129" t="s">
        <v>183</v>
      </c>
      <c r="I3" s="129" t="s">
        <v>184</v>
      </c>
    </row>
    <row r="4" spans="2:9" x14ac:dyDescent="0.25">
      <c r="B4" s="153">
        <v>2012</v>
      </c>
      <c r="C4" s="34">
        <v>246</v>
      </c>
      <c r="D4" s="34">
        <v>155</v>
      </c>
      <c r="E4" s="34">
        <v>31</v>
      </c>
      <c r="F4" s="34">
        <v>60</v>
      </c>
      <c r="G4" s="50">
        <f>D4/C4</f>
        <v>0.63008130081300817</v>
      </c>
      <c r="H4" s="50">
        <f>E4/C4</f>
        <v>0.12601626016260162</v>
      </c>
      <c r="I4" s="50">
        <f>F4/C4</f>
        <v>0.24390243902439024</v>
      </c>
    </row>
    <row r="5" spans="2:9" x14ac:dyDescent="0.25">
      <c r="B5" s="152">
        <v>2013</v>
      </c>
      <c r="C5" s="37">
        <v>242</v>
      </c>
      <c r="D5" s="37">
        <v>164</v>
      </c>
      <c r="E5" s="37">
        <v>26</v>
      </c>
      <c r="F5" s="37">
        <v>52</v>
      </c>
      <c r="G5" s="52">
        <f t="shared" ref="G5:G10" si="0">D5/C5</f>
        <v>0.6776859504132231</v>
      </c>
      <c r="H5" s="52">
        <f t="shared" ref="H5:H10" si="1">E5/C5</f>
        <v>0.10743801652892562</v>
      </c>
      <c r="I5" s="52">
        <f t="shared" ref="I5:I10" si="2">F5/C5</f>
        <v>0.21487603305785125</v>
      </c>
    </row>
    <row r="6" spans="2:9" x14ac:dyDescent="0.25">
      <c r="B6" s="153">
        <v>2014</v>
      </c>
      <c r="C6" s="34">
        <v>229</v>
      </c>
      <c r="D6" s="34">
        <v>168</v>
      </c>
      <c r="E6" s="34">
        <v>25</v>
      </c>
      <c r="F6" s="34">
        <v>36</v>
      </c>
      <c r="G6" s="50">
        <f t="shared" si="0"/>
        <v>0.73362445414847166</v>
      </c>
      <c r="H6" s="50">
        <f t="shared" si="1"/>
        <v>0.1091703056768559</v>
      </c>
      <c r="I6" s="50">
        <f t="shared" si="2"/>
        <v>0.15720524017467249</v>
      </c>
    </row>
    <row r="7" spans="2:9" x14ac:dyDescent="0.25">
      <c r="B7" s="152">
        <v>2015</v>
      </c>
      <c r="C7" s="37">
        <v>206</v>
      </c>
      <c r="D7" s="37">
        <v>164</v>
      </c>
      <c r="E7" s="37">
        <v>18</v>
      </c>
      <c r="F7" s="37">
        <v>24</v>
      </c>
      <c r="G7" s="52">
        <f t="shared" si="0"/>
        <v>0.79611650485436891</v>
      </c>
      <c r="H7" s="52">
        <f t="shared" si="1"/>
        <v>8.7378640776699032E-2</v>
      </c>
      <c r="I7" s="52">
        <f t="shared" si="2"/>
        <v>0.11650485436893204</v>
      </c>
    </row>
    <row r="8" spans="2:9" x14ac:dyDescent="0.25">
      <c r="B8" s="153">
        <v>2016</v>
      </c>
      <c r="C8" s="34">
        <v>249</v>
      </c>
      <c r="D8" s="34">
        <v>175</v>
      </c>
      <c r="E8" s="34">
        <v>20</v>
      </c>
      <c r="F8" s="34">
        <v>54</v>
      </c>
      <c r="G8" s="50">
        <f t="shared" si="0"/>
        <v>0.70281124497991965</v>
      </c>
      <c r="H8" s="50">
        <f t="shared" si="1"/>
        <v>8.0321285140562249E-2</v>
      </c>
      <c r="I8" s="50">
        <f t="shared" si="2"/>
        <v>0.21686746987951808</v>
      </c>
    </row>
    <row r="9" spans="2:9" x14ac:dyDescent="0.25">
      <c r="B9" s="152">
        <v>2017</v>
      </c>
      <c r="C9" s="37">
        <v>246</v>
      </c>
      <c r="D9" s="37">
        <v>201</v>
      </c>
      <c r="E9" s="37">
        <v>16</v>
      </c>
      <c r="F9" s="37">
        <v>29</v>
      </c>
      <c r="G9" s="52">
        <f t="shared" si="0"/>
        <v>0.81707317073170727</v>
      </c>
      <c r="H9" s="52">
        <f t="shared" si="1"/>
        <v>6.5040650406504072E-2</v>
      </c>
      <c r="I9" s="52">
        <f t="shared" si="2"/>
        <v>0.11788617886178862</v>
      </c>
    </row>
    <row r="10" spans="2:9" x14ac:dyDescent="0.25">
      <c r="B10" s="151">
        <v>2018</v>
      </c>
      <c r="C10" s="150">
        <v>245</v>
      </c>
      <c r="D10" s="150">
        <v>179</v>
      </c>
      <c r="E10" s="150">
        <v>13</v>
      </c>
      <c r="F10" s="150">
        <v>53</v>
      </c>
      <c r="G10" s="149">
        <f t="shared" si="0"/>
        <v>0.73061224489795917</v>
      </c>
      <c r="H10" s="149">
        <f t="shared" si="1"/>
        <v>5.3061224489795916E-2</v>
      </c>
      <c r="I10" s="149">
        <f t="shared" si="2"/>
        <v>0.21632653061224491</v>
      </c>
    </row>
    <row r="11" spans="2:9" x14ac:dyDescent="0.25">
      <c r="B11" s="204" t="s">
        <v>90</v>
      </c>
      <c r="C11" s="204"/>
      <c r="D11" s="204"/>
      <c r="E11" s="204"/>
      <c r="F11" s="204"/>
      <c r="G11" s="204"/>
      <c r="H11" s="148"/>
      <c r="I11" s="148"/>
    </row>
  </sheetData>
  <mergeCells count="2">
    <mergeCell ref="B11:G11"/>
    <mergeCell ref="B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B1:H12"/>
  <sheetViews>
    <sheetView workbookViewId="0"/>
  </sheetViews>
  <sheetFormatPr defaultRowHeight="15" x14ac:dyDescent="0.25"/>
  <cols>
    <col min="1" max="1" width="18.140625" style="1" customWidth="1"/>
    <col min="2" max="2" width="34.5703125" style="1" customWidth="1"/>
    <col min="3" max="3" width="19" style="1" bestFit="1" customWidth="1"/>
    <col min="4" max="4" width="18" style="1" bestFit="1" customWidth="1"/>
    <col min="5" max="5" width="18.7109375" style="1" customWidth="1"/>
    <col min="6" max="6" width="11.42578125" style="1" customWidth="1"/>
    <col min="7" max="8" width="10" style="1" customWidth="1"/>
    <col min="9" max="16384" width="9.140625" style="1"/>
  </cols>
  <sheetData>
    <row r="1" spans="2:8" ht="34.5" customHeight="1" x14ac:dyDescent="0.25"/>
    <row r="2" spans="2:8" ht="48.95" customHeight="1" x14ac:dyDescent="0.25">
      <c r="B2" s="169" t="s">
        <v>96</v>
      </c>
      <c r="C2" s="169"/>
      <c r="D2" s="169"/>
      <c r="E2" s="169"/>
      <c r="F2" s="169"/>
      <c r="G2" s="169"/>
      <c r="H2" s="169"/>
    </row>
    <row r="3" spans="2:8" ht="12" customHeight="1" x14ac:dyDescent="0.25">
      <c r="B3" s="163">
        <v>1</v>
      </c>
      <c r="C3" s="164"/>
      <c r="D3" s="164"/>
      <c r="E3" s="164"/>
      <c r="F3" s="164"/>
      <c r="G3" s="164"/>
      <c r="H3" s="164"/>
    </row>
    <row r="4" spans="2:8" ht="45" customHeight="1" x14ac:dyDescent="0.25">
      <c r="B4" s="18" t="s">
        <v>97</v>
      </c>
      <c r="C4" s="19" t="s">
        <v>93</v>
      </c>
      <c r="D4" s="19" t="s">
        <v>94</v>
      </c>
      <c r="E4" s="19" t="s">
        <v>95</v>
      </c>
      <c r="F4" s="20" t="s">
        <v>20</v>
      </c>
      <c r="G4" s="20" t="s">
        <v>21</v>
      </c>
      <c r="H4" s="19" t="s">
        <v>22</v>
      </c>
    </row>
    <row r="5" spans="2:8" ht="24.95" customHeight="1" x14ac:dyDescent="0.25">
      <c r="B5" s="66" t="s">
        <v>98</v>
      </c>
      <c r="C5" s="80">
        <v>461156035</v>
      </c>
      <c r="D5" s="80">
        <v>461202857.60000002</v>
      </c>
      <c r="E5" s="80">
        <v>441676180.27999997</v>
      </c>
      <c r="F5" s="73">
        <f t="shared" ref="F5:F10" si="0">E5/$E$9</f>
        <v>0.20229403538764759</v>
      </c>
      <c r="G5" s="73">
        <f t="shared" ref="G5:G10" si="1">E5/C5</f>
        <v>0.95775864730903926</v>
      </c>
      <c r="H5" s="72">
        <f t="shared" ref="H5:H10" si="2">IFERROR(E5/D5,"N/A")</f>
        <v>0.95766141298080276</v>
      </c>
    </row>
    <row r="6" spans="2:8" ht="24.95" customHeight="1" x14ac:dyDescent="0.25">
      <c r="B6" s="69" t="s">
        <v>99</v>
      </c>
      <c r="C6" s="83">
        <v>94840134385</v>
      </c>
      <c r="D6" s="83">
        <v>109235980437.14996</v>
      </c>
      <c r="E6" s="83">
        <v>100877109531.07002</v>
      </c>
      <c r="F6" s="75">
        <f t="shared" si="0"/>
        <v>46.20316529713012</v>
      </c>
      <c r="G6" s="75">
        <f t="shared" si="1"/>
        <v>1.0636542238706996</v>
      </c>
      <c r="H6" s="75">
        <f t="shared" si="2"/>
        <v>0.92347877619966712</v>
      </c>
    </row>
    <row r="7" spans="2:8" ht="24.75" customHeight="1" x14ac:dyDescent="0.25">
      <c r="B7" s="49" t="s">
        <v>100</v>
      </c>
      <c r="C7" s="80">
        <v>2193385486</v>
      </c>
      <c r="D7" s="80">
        <v>2206885486</v>
      </c>
      <c r="E7" s="80">
        <v>2036235224.4000001</v>
      </c>
      <c r="F7" s="73">
        <f t="shared" si="0"/>
        <v>0.93262498394460203</v>
      </c>
      <c r="G7" s="73">
        <f t="shared" si="1"/>
        <v>0.92835264817650032</v>
      </c>
      <c r="H7" s="72">
        <f t="shared" si="2"/>
        <v>0.92267371248641217</v>
      </c>
    </row>
    <row r="8" spans="2:8" x14ac:dyDescent="0.25">
      <c r="B8" s="69" t="s">
        <v>101</v>
      </c>
      <c r="C8" s="83">
        <v>5998409390</v>
      </c>
      <c r="D8" s="83">
        <v>6228368120</v>
      </c>
      <c r="E8" s="83">
        <v>5926617867.9499998</v>
      </c>
      <c r="F8" s="75">
        <f t="shared" si="0"/>
        <v>2.7144761212798221</v>
      </c>
      <c r="G8" s="75">
        <f t="shared" si="1"/>
        <v>0.98803157347518089</v>
      </c>
      <c r="H8" s="75">
        <f t="shared" si="2"/>
        <v>0.95155227721992763</v>
      </c>
    </row>
    <row r="9" spans="2:8" ht="15" customHeight="1" x14ac:dyDescent="0.25">
      <c r="B9" s="66" t="s">
        <v>102</v>
      </c>
      <c r="C9" s="80">
        <v>2394936721</v>
      </c>
      <c r="D9" s="80">
        <v>2398974158.1199999</v>
      </c>
      <c r="E9" s="80">
        <v>2183337632.4399996</v>
      </c>
      <c r="F9" s="73">
        <f t="shared" si="0"/>
        <v>1</v>
      </c>
      <c r="G9" s="73">
        <f t="shared" si="1"/>
        <v>0.91164731547827793</v>
      </c>
      <c r="H9" s="72">
        <f t="shared" si="2"/>
        <v>0.91011302687437545</v>
      </c>
    </row>
    <row r="10" spans="2:8" ht="15.75" thickBot="1" x14ac:dyDescent="0.3">
      <c r="B10" s="77" t="s">
        <v>25</v>
      </c>
      <c r="C10" s="78">
        <f>SUM(C5:C9)</f>
        <v>105888022017</v>
      </c>
      <c r="D10" s="78">
        <f>SUM(D5:D9)</f>
        <v>120531411058.86996</v>
      </c>
      <c r="E10" s="78">
        <f>SUM(E5:E9)</f>
        <v>111464976436.14001</v>
      </c>
      <c r="F10" s="31">
        <f t="shared" si="0"/>
        <v>51.052560437742187</v>
      </c>
      <c r="G10" s="31">
        <f t="shared" si="1"/>
        <v>1.0526684162467843</v>
      </c>
      <c r="H10" s="31">
        <f t="shared" si="2"/>
        <v>0.92477948658294795</v>
      </c>
    </row>
    <row r="11" spans="2:8" x14ac:dyDescent="0.25">
      <c r="B11" s="99" t="s">
        <v>103</v>
      </c>
    </row>
    <row r="12" spans="2:8" x14ac:dyDescent="0.25">
      <c r="B12" s="167" t="s">
        <v>89</v>
      </c>
      <c r="C12" s="168"/>
      <c r="D12" s="168"/>
      <c r="E12" s="168"/>
      <c r="F12" s="168"/>
      <c r="G12" s="168"/>
      <c r="H12" s="168"/>
    </row>
  </sheetData>
  <mergeCells count="3">
    <mergeCell ref="B2:H2"/>
    <mergeCell ref="B3:H3"/>
    <mergeCell ref="B12:H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B1:H9"/>
  <sheetViews>
    <sheetView workbookViewId="0">
      <selection sqref="A1:XFD1048576"/>
    </sheetView>
  </sheetViews>
  <sheetFormatPr defaultRowHeight="15" x14ac:dyDescent="0.25"/>
  <cols>
    <col min="1" max="1" width="18.7109375" style="1" customWidth="1"/>
    <col min="2" max="2" width="36.28515625" style="1" customWidth="1"/>
    <col min="3" max="5" width="19" style="1" bestFit="1" customWidth="1"/>
    <col min="6" max="7" width="10.85546875" style="1" customWidth="1"/>
    <col min="8" max="8" width="10.140625" style="1" customWidth="1"/>
    <col min="9" max="16384" width="9.140625" style="1"/>
  </cols>
  <sheetData>
    <row r="1" spans="2:8" ht="33" customHeight="1" x14ac:dyDescent="0.25"/>
    <row r="2" spans="2:8" ht="48.95" customHeight="1" x14ac:dyDescent="0.25">
      <c r="B2" s="166" t="s">
        <v>104</v>
      </c>
      <c r="C2" s="166"/>
      <c r="D2" s="166"/>
      <c r="E2" s="166"/>
      <c r="F2" s="166"/>
      <c r="G2" s="166"/>
      <c r="H2" s="166"/>
    </row>
    <row r="3" spans="2:8" ht="11.25" customHeight="1" x14ac:dyDescent="0.25">
      <c r="B3" s="163">
        <v>1</v>
      </c>
      <c r="C3" s="164"/>
      <c r="D3" s="164"/>
      <c r="E3" s="164"/>
      <c r="F3" s="164"/>
      <c r="G3" s="164"/>
      <c r="H3" s="164"/>
    </row>
    <row r="4" spans="2:8" ht="45" customHeight="1" x14ac:dyDescent="0.25">
      <c r="B4" s="18" t="s">
        <v>27</v>
      </c>
      <c r="C4" s="19" t="s">
        <v>93</v>
      </c>
      <c r="D4" s="19" t="s">
        <v>94</v>
      </c>
      <c r="E4" s="19" t="s">
        <v>105</v>
      </c>
      <c r="F4" s="19" t="s">
        <v>20</v>
      </c>
      <c r="G4" s="19" t="s">
        <v>21</v>
      </c>
      <c r="H4" s="33" t="s">
        <v>22</v>
      </c>
    </row>
    <row r="5" spans="2:8" ht="30.95" customHeight="1" x14ac:dyDescent="0.25">
      <c r="B5" s="34" t="s">
        <v>28</v>
      </c>
      <c r="C5" s="35">
        <v>100577755108</v>
      </c>
      <c r="D5" s="35">
        <v>113636038315.64998</v>
      </c>
      <c r="E5" s="35">
        <v>106981463190.01999</v>
      </c>
      <c r="F5" s="36">
        <f>E5/$E$7</f>
        <v>0.95977648415250261</v>
      </c>
      <c r="G5" s="36">
        <f>E5/C5</f>
        <v>1.0636692285997407</v>
      </c>
      <c r="H5" s="36">
        <f>E5/D5</f>
        <v>0.94143957124635591</v>
      </c>
    </row>
    <row r="6" spans="2:8" ht="30.95" customHeight="1" x14ac:dyDescent="0.25">
      <c r="B6" s="37" t="s">
        <v>29</v>
      </c>
      <c r="C6" s="38">
        <v>5310266909</v>
      </c>
      <c r="D6" s="38">
        <v>6895372743.2199984</v>
      </c>
      <c r="E6" s="38">
        <v>4483513246.1200008</v>
      </c>
      <c r="F6" s="39">
        <f>E6/$E$7</f>
        <v>4.02235158474974E-2</v>
      </c>
      <c r="G6" s="39">
        <f>E6/C6</f>
        <v>0.8443103374938099</v>
      </c>
      <c r="H6" s="39">
        <f>E6/D6</f>
        <v>0.65022057734710537</v>
      </c>
    </row>
    <row r="7" spans="2:8" ht="30.95" customHeight="1" x14ac:dyDescent="0.25">
      <c r="B7" s="40" t="s">
        <v>25</v>
      </c>
      <c r="C7" s="41">
        <f>SUM(C5:C6)</f>
        <v>105888022017</v>
      </c>
      <c r="D7" s="41">
        <f>SUM(D5:D6)</f>
        <v>120531411058.86998</v>
      </c>
      <c r="E7" s="41">
        <f>SUM(E5:E6)</f>
        <v>111464976436.13998</v>
      </c>
      <c r="F7" s="42">
        <f>E7/$E$7</f>
        <v>1</v>
      </c>
      <c r="G7" s="42">
        <f>E7/C7</f>
        <v>1.0526684162467841</v>
      </c>
      <c r="H7" s="42">
        <f>E7/D7</f>
        <v>0.92477948658294751</v>
      </c>
    </row>
    <row r="8" spans="2:8" ht="30.95" customHeight="1" x14ac:dyDescent="0.25">
      <c r="B8" s="43" t="s">
        <v>30</v>
      </c>
      <c r="C8" s="44"/>
      <c r="D8" s="44"/>
      <c r="E8" s="44"/>
      <c r="F8" s="45"/>
      <c r="G8" s="45"/>
      <c r="H8" s="45"/>
    </row>
    <row r="9" spans="2:8" ht="30.95" customHeight="1" x14ac:dyDescent="0.25">
      <c r="B9" s="167" t="s">
        <v>89</v>
      </c>
      <c r="C9" s="168"/>
      <c r="D9" s="168"/>
      <c r="E9" s="168"/>
      <c r="F9" s="168"/>
      <c r="G9" s="168"/>
      <c r="H9" s="168"/>
    </row>
  </sheetData>
  <mergeCells count="3">
    <mergeCell ref="B2:H2"/>
    <mergeCell ref="B3:H3"/>
    <mergeCell ref="B9:H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workbookViewId="0">
      <selection activeCell="J10" sqref="J10"/>
    </sheetView>
  </sheetViews>
  <sheetFormatPr defaultRowHeight="15" x14ac:dyDescent="0.25"/>
  <cols>
    <col min="1" max="1" width="18.7109375" style="1" customWidth="1"/>
    <col min="2" max="2" width="36.28515625" style="1" customWidth="1"/>
    <col min="3" max="5" width="19" style="1" bestFit="1" customWidth="1"/>
    <col min="6" max="7" width="10.85546875" style="1" customWidth="1"/>
    <col min="8" max="8" width="10.140625" style="1" customWidth="1"/>
    <col min="9" max="16384" width="9.140625" style="1"/>
  </cols>
  <sheetData>
    <row r="1" spans="2:8" ht="33" customHeight="1" x14ac:dyDescent="0.25"/>
    <row r="2" spans="2:8" ht="48.95" customHeight="1" x14ac:dyDescent="0.25">
      <c r="B2" s="170" t="s">
        <v>106</v>
      </c>
      <c r="C2" s="170"/>
      <c r="D2" s="170"/>
      <c r="E2" s="170"/>
      <c r="F2" s="170"/>
      <c r="G2" s="170"/>
      <c r="H2" s="170"/>
    </row>
    <row r="3" spans="2:8" ht="11.25" customHeight="1" x14ac:dyDescent="0.25">
      <c r="B3" s="163">
        <v>1</v>
      </c>
      <c r="C3" s="164"/>
      <c r="D3" s="164"/>
      <c r="E3" s="164"/>
      <c r="F3" s="164"/>
      <c r="G3" s="164"/>
      <c r="H3" s="164"/>
    </row>
    <row r="4" spans="2:8" ht="45" customHeight="1" x14ac:dyDescent="0.25">
      <c r="B4" s="46" t="s">
        <v>31</v>
      </c>
      <c r="C4" s="47" t="s">
        <v>93</v>
      </c>
      <c r="D4" s="47" t="s">
        <v>94</v>
      </c>
      <c r="E4" s="19" t="s">
        <v>95</v>
      </c>
      <c r="F4" s="47" t="s">
        <v>20</v>
      </c>
      <c r="G4" s="47" t="s">
        <v>21</v>
      </c>
      <c r="H4" s="48" t="s">
        <v>22</v>
      </c>
    </row>
    <row r="5" spans="2:8" ht="30.95" customHeight="1" x14ac:dyDescent="0.25">
      <c r="B5" s="49" t="s">
        <v>32</v>
      </c>
      <c r="C5" s="35">
        <v>2327169053</v>
      </c>
      <c r="D5" s="35">
        <v>3348210425.6700006</v>
      </c>
      <c r="E5" s="35">
        <v>2406313762.4499998</v>
      </c>
      <c r="F5" s="50">
        <f t="shared" ref="F5:F13" si="0">E5/$E$13</f>
        <v>2.1588070435995775E-2</v>
      </c>
      <c r="G5" s="50">
        <f>E5/C5</f>
        <v>1.0340090073593806</v>
      </c>
      <c r="H5" s="50">
        <f>E5/D5</f>
        <v>0.71868653893474432</v>
      </c>
    </row>
    <row r="6" spans="2:8" ht="30.95" customHeight="1" x14ac:dyDescent="0.25">
      <c r="B6" s="51" t="s">
        <v>33</v>
      </c>
      <c r="C6" s="38">
        <v>10469626687</v>
      </c>
      <c r="D6" s="38">
        <v>11379844696.650003</v>
      </c>
      <c r="E6" s="38">
        <v>9542926990.2900009</v>
      </c>
      <c r="F6" s="52">
        <f t="shared" si="0"/>
        <v>8.5613681493552279E-2</v>
      </c>
      <c r="G6" s="52">
        <f t="shared" ref="G6:G10" si="1">E6/C6</f>
        <v>0.91148684433412797</v>
      </c>
      <c r="H6" s="53">
        <f t="shared" ref="H6:H10" si="2">E6/D6</f>
        <v>0.83858147845367748</v>
      </c>
    </row>
    <row r="7" spans="2:8" ht="30.95" customHeight="1" x14ac:dyDescent="0.25">
      <c r="B7" s="49" t="s">
        <v>34</v>
      </c>
      <c r="C7" s="35">
        <v>1425908657</v>
      </c>
      <c r="D7" s="35">
        <v>1401811213.77</v>
      </c>
      <c r="E7" s="35">
        <v>1193720105.7900004</v>
      </c>
      <c r="F7" s="50">
        <f t="shared" si="0"/>
        <v>1.07093738675296E-2</v>
      </c>
      <c r="G7" s="50">
        <f t="shared" si="1"/>
        <v>0.83716449853211072</v>
      </c>
      <c r="H7" s="54">
        <f t="shared" si="2"/>
        <v>0.85155554047797644</v>
      </c>
    </row>
    <row r="8" spans="2:8" ht="30.95" customHeight="1" x14ac:dyDescent="0.25">
      <c r="B8" s="51" t="s">
        <v>35</v>
      </c>
      <c r="C8" s="38">
        <v>2002030757</v>
      </c>
      <c r="D8" s="38">
        <v>2141704171</v>
      </c>
      <c r="E8" s="38">
        <v>1520972775.3300002</v>
      </c>
      <c r="F8" s="52">
        <f t="shared" si="0"/>
        <v>1.3645297598940315E-2</v>
      </c>
      <c r="G8" s="52">
        <f t="shared" si="1"/>
        <v>0.75971498939863702</v>
      </c>
      <c r="H8" s="53">
        <f t="shared" si="2"/>
        <v>0.71016940431125497</v>
      </c>
    </row>
    <row r="9" spans="2:8" ht="30.95" customHeight="1" x14ac:dyDescent="0.25">
      <c r="B9" s="49" t="s">
        <v>36</v>
      </c>
      <c r="C9" s="35">
        <v>7298567762</v>
      </c>
      <c r="D9" s="35">
        <v>8121760899.6000013</v>
      </c>
      <c r="E9" s="35">
        <v>6428504683.3199987</v>
      </c>
      <c r="F9" s="50">
        <f t="shared" si="0"/>
        <v>5.7672866301667298E-2</v>
      </c>
      <c r="G9" s="50">
        <f t="shared" si="1"/>
        <v>0.88078988822848425</v>
      </c>
      <c r="H9" s="54">
        <f>E9/D9</f>
        <v>0.79151612104668145</v>
      </c>
    </row>
    <row r="10" spans="2:8" x14ac:dyDescent="0.25">
      <c r="B10" s="25" t="s">
        <v>37</v>
      </c>
      <c r="C10" s="55">
        <v>5097921496</v>
      </c>
      <c r="D10" s="55">
        <v>5778290665.9299994</v>
      </c>
      <c r="E10" s="55">
        <v>5308047113.5000019</v>
      </c>
      <c r="F10" s="52">
        <f t="shared" si="0"/>
        <v>4.7620761993710757E-2</v>
      </c>
      <c r="G10" s="52">
        <f t="shared" si="1"/>
        <v>1.0412178998175774</v>
      </c>
      <c r="H10" s="53">
        <f t="shared" si="2"/>
        <v>0.91861891697441755</v>
      </c>
    </row>
    <row r="11" spans="2:8" ht="15.75" thickBot="1" x14ac:dyDescent="0.3">
      <c r="B11" s="56" t="s">
        <v>38</v>
      </c>
      <c r="C11" s="57">
        <f>SUM(C5:C10)</f>
        <v>28621224412</v>
      </c>
      <c r="D11" s="57">
        <f>SUM(D5:D10)</f>
        <v>32171622072.620007</v>
      </c>
      <c r="E11" s="57">
        <f>SUM(E5:E10)</f>
        <v>26400485430.68</v>
      </c>
      <c r="F11" s="58">
        <f t="shared" si="0"/>
        <v>0.236850051691396</v>
      </c>
      <c r="G11" s="59">
        <f>E11/C11</f>
        <v>0.92240936483524749</v>
      </c>
      <c r="H11" s="59">
        <f>E11/D11</f>
        <v>0.8206140607734046</v>
      </c>
    </row>
    <row r="12" spans="2:8" ht="15.75" thickBot="1" x14ac:dyDescent="0.3">
      <c r="B12" s="60" t="s">
        <v>39</v>
      </c>
      <c r="C12" s="61">
        <v>77266797605</v>
      </c>
      <c r="D12" s="61">
        <v>88359788986.25</v>
      </c>
      <c r="E12" s="61">
        <v>85064491005.460022</v>
      </c>
      <c r="F12" s="62">
        <f t="shared" si="0"/>
        <v>0.76314994830860405</v>
      </c>
      <c r="G12" s="62">
        <f>E12/C12</f>
        <v>1.1009190705731464</v>
      </c>
      <c r="H12" s="62">
        <f>E12/D12</f>
        <v>0.9627059093440935</v>
      </c>
    </row>
    <row r="13" spans="2:8" ht="15.75" thickBot="1" x14ac:dyDescent="0.3">
      <c r="B13" s="63" t="s">
        <v>25</v>
      </c>
      <c r="C13" s="64">
        <f>SUM(C11:C12)</f>
        <v>105888022017</v>
      </c>
      <c r="D13" s="64">
        <f>SUM(D11:D12)</f>
        <v>120531411058.87001</v>
      </c>
      <c r="E13" s="64">
        <f>SUM(E11:E12)</f>
        <v>111464976436.14001</v>
      </c>
      <c r="F13" s="65">
        <f t="shared" si="0"/>
        <v>1</v>
      </c>
      <c r="G13" s="65">
        <f>E13/C13</f>
        <v>1.0526684162467843</v>
      </c>
      <c r="H13" s="65">
        <f>E13/D13</f>
        <v>0.92477948658294751</v>
      </c>
    </row>
    <row r="14" spans="2:8" x14ac:dyDescent="0.25">
      <c r="B14" s="99" t="s">
        <v>30</v>
      </c>
      <c r="C14" s="100"/>
      <c r="D14" s="100"/>
      <c r="E14" s="100"/>
      <c r="F14" s="101"/>
      <c r="G14" s="101"/>
      <c r="H14" s="101"/>
    </row>
    <row r="15" spans="2:8" x14ac:dyDescent="0.25">
      <c r="B15" s="167" t="s">
        <v>89</v>
      </c>
      <c r="C15" s="168"/>
      <c r="D15" s="168"/>
      <c r="E15" s="168"/>
      <c r="F15" s="168"/>
      <c r="G15" s="168"/>
      <c r="H15" s="168"/>
    </row>
  </sheetData>
  <mergeCells count="3">
    <mergeCell ref="B2:H2"/>
    <mergeCell ref="B3:H3"/>
    <mergeCell ref="B15:H1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B1:H28"/>
  <sheetViews>
    <sheetView zoomScaleNormal="100" workbookViewId="0">
      <selection activeCell="B27" sqref="B27:H27"/>
    </sheetView>
  </sheetViews>
  <sheetFormatPr defaultRowHeight="15" x14ac:dyDescent="0.25"/>
  <cols>
    <col min="1" max="1" width="18.7109375" style="1" customWidth="1"/>
    <col min="2" max="2" width="26.7109375" style="1" customWidth="1"/>
    <col min="3" max="4" width="17.7109375" style="1" customWidth="1"/>
    <col min="5" max="5" width="17.42578125" style="1" customWidth="1"/>
    <col min="6" max="6" width="11.42578125" style="1" customWidth="1"/>
    <col min="7" max="7" width="11.28515625" style="1" customWidth="1"/>
    <col min="8" max="8" width="12.140625" style="1" customWidth="1"/>
    <col min="9" max="16384" width="9.140625" style="1"/>
  </cols>
  <sheetData>
    <row r="1" ht="33" customHeight="1" x14ac:dyDescent="0.25"/>
    <row r="27" spans="2:8" x14ac:dyDescent="0.25">
      <c r="B27" s="167" t="s">
        <v>26</v>
      </c>
      <c r="C27" s="167"/>
      <c r="D27" s="167"/>
      <c r="E27" s="167"/>
      <c r="F27" s="167"/>
      <c r="G27" s="167"/>
      <c r="H27" s="167"/>
    </row>
    <row r="28" spans="2:8" x14ac:dyDescent="0.25">
      <c r="B28" s="167" t="s">
        <v>89</v>
      </c>
      <c r="C28" s="167"/>
      <c r="D28" s="167"/>
      <c r="E28" s="167"/>
      <c r="F28" s="167"/>
      <c r="G28" s="167"/>
      <c r="H28" s="167"/>
    </row>
  </sheetData>
  <mergeCells count="2">
    <mergeCell ref="B27:H27"/>
    <mergeCell ref="B28:H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B1:H35"/>
  <sheetViews>
    <sheetView showGridLines="0" zoomScaleNormal="100" workbookViewId="0">
      <selection activeCell="A6" sqref="A6"/>
    </sheetView>
  </sheetViews>
  <sheetFormatPr defaultRowHeight="15" x14ac:dyDescent="0.25"/>
  <cols>
    <col min="1" max="1" width="18.28515625" customWidth="1"/>
    <col min="2" max="2" width="33.85546875" customWidth="1"/>
    <col min="3" max="5" width="18" bestFit="1" customWidth="1"/>
    <col min="6" max="6" width="10.7109375" customWidth="1"/>
    <col min="7" max="7" width="8.42578125" customWidth="1"/>
  </cols>
  <sheetData>
    <row r="1" spans="2:8" ht="33" customHeight="1" x14ac:dyDescent="0.25"/>
    <row r="2" spans="2:8" ht="39" customHeight="1" x14ac:dyDescent="0.25">
      <c r="B2" s="166" t="s">
        <v>107</v>
      </c>
      <c r="C2" s="166"/>
      <c r="D2" s="166"/>
      <c r="E2" s="166"/>
      <c r="F2" s="166"/>
      <c r="G2" s="166"/>
      <c r="H2" s="166"/>
    </row>
    <row r="3" spans="2:8" x14ac:dyDescent="0.25">
      <c r="B3" s="163">
        <v>1</v>
      </c>
      <c r="C3" s="164"/>
      <c r="D3" s="164"/>
      <c r="E3" s="164"/>
      <c r="F3" s="164"/>
      <c r="G3" s="164"/>
      <c r="H3" s="164"/>
    </row>
    <row r="4" spans="2:8" ht="38.25" customHeight="1" x14ac:dyDescent="0.25">
      <c r="B4" s="18" t="s">
        <v>40</v>
      </c>
      <c r="C4" s="19" t="s">
        <v>93</v>
      </c>
      <c r="D4" s="19" t="s">
        <v>94</v>
      </c>
      <c r="E4" s="19" t="s">
        <v>95</v>
      </c>
      <c r="F4" s="20" t="s">
        <v>20</v>
      </c>
      <c r="G4" s="20" t="s">
        <v>21</v>
      </c>
      <c r="H4" s="19" t="s">
        <v>22</v>
      </c>
    </row>
    <row r="5" spans="2:8" ht="15.75" customHeight="1" x14ac:dyDescent="0.25">
      <c r="B5" s="66" t="s">
        <v>41</v>
      </c>
      <c r="C5" s="35">
        <v>3326586564</v>
      </c>
      <c r="D5" s="35">
        <v>3390934534.8400002</v>
      </c>
      <c r="E5" s="35">
        <v>3014933575.8699994</v>
      </c>
      <c r="F5" s="67">
        <f t="shared" ref="F5:F33" si="0">E5/$E$33</f>
        <v>2.7048259213487576E-2</v>
      </c>
      <c r="G5" s="67">
        <f t="shared" ref="G5:G33" si="1">E5/C5</f>
        <v>0.90631448118540514</v>
      </c>
      <c r="H5" s="68">
        <f t="shared" ref="H5:H33" si="2">IFERROR(E5/D5,"N/A")</f>
        <v>0.88911583072253497</v>
      </c>
    </row>
    <row r="6" spans="2:8" x14ac:dyDescent="0.25">
      <c r="B6" s="69" t="s">
        <v>42</v>
      </c>
      <c r="C6" s="38">
        <v>609723704</v>
      </c>
      <c r="D6" s="38">
        <v>746743867.75999999</v>
      </c>
      <c r="E6" s="38">
        <v>638656760.40999997</v>
      </c>
      <c r="F6" s="70">
        <f t="shared" si="0"/>
        <v>5.7296630818909856E-3</v>
      </c>
      <c r="G6" s="70">
        <f t="shared" si="1"/>
        <v>1.0474527334597441</v>
      </c>
      <c r="H6" s="71">
        <f t="shared" si="2"/>
        <v>0.85525544699251721</v>
      </c>
    </row>
    <row r="7" spans="2:8" ht="15.75" customHeight="1" x14ac:dyDescent="0.25">
      <c r="B7" s="66" t="s">
        <v>43</v>
      </c>
      <c r="C7" s="35">
        <v>131804146</v>
      </c>
      <c r="D7" s="35">
        <v>147305760.99000001</v>
      </c>
      <c r="E7" s="35">
        <v>109135913.34</v>
      </c>
      <c r="F7" s="67">
        <f t="shared" si="0"/>
        <v>9.7910497834739719E-4</v>
      </c>
      <c r="G7" s="67">
        <f t="shared" si="1"/>
        <v>0.82801578442001367</v>
      </c>
      <c r="H7" s="68">
        <f t="shared" si="2"/>
        <v>0.74088014349560161</v>
      </c>
    </row>
    <row r="8" spans="2:8" ht="15.75" customHeight="1" x14ac:dyDescent="0.25">
      <c r="B8" s="69" t="s">
        <v>44</v>
      </c>
      <c r="C8" s="38">
        <v>352561677</v>
      </c>
      <c r="D8" s="38">
        <v>379965941.99000007</v>
      </c>
      <c r="E8" s="38">
        <v>262587296.94999996</v>
      </c>
      <c r="F8" s="70">
        <f t="shared" si="0"/>
        <v>2.3557830032865999E-3</v>
      </c>
      <c r="G8" s="70">
        <f t="shared" si="1"/>
        <v>0.7447981844890077</v>
      </c>
      <c r="H8" s="71">
        <f t="shared" si="2"/>
        <v>0.69108114157481704</v>
      </c>
    </row>
    <row r="9" spans="2:8" x14ac:dyDescent="0.25">
      <c r="B9" s="66" t="s">
        <v>45</v>
      </c>
      <c r="C9" s="35">
        <v>190673580</v>
      </c>
      <c r="D9" s="35">
        <v>261145650.94</v>
      </c>
      <c r="E9" s="35">
        <v>128361915.35000001</v>
      </c>
      <c r="F9" s="67">
        <f t="shared" si="0"/>
        <v>1.1515896692764344E-3</v>
      </c>
      <c r="G9" s="67">
        <f t="shared" si="1"/>
        <v>0.67320241928640567</v>
      </c>
      <c r="H9" s="68">
        <f t="shared" si="2"/>
        <v>0.49153380455679901</v>
      </c>
    </row>
    <row r="10" spans="2:8" x14ac:dyDescent="0.25">
      <c r="B10" s="69" t="s">
        <v>46</v>
      </c>
      <c r="C10" s="38">
        <v>3244841</v>
      </c>
      <c r="D10" s="38">
        <v>5013952.84</v>
      </c>
      <c r="E10" s="38">
        <v>3389646.2800000003</v>
      </c>
      <c r="F10" s="70">
        <f t="shared" si="0"/>
        <v>3.0409967223578797E-5</v>
      </c>
      <c r="G10" s="70">
        <f t="shared" si="1"/>
        <v>1.0446263098869868</v>
      </c>
      <c r="H10" s="71">
        <f t="shared" si="2"/>
        <v>0.67604271283891859</v>
      </c>
    </row>
    <row r="11" spans="2:8" x14ac:dyDescent="0.25">
      <c r="B11" s="66" t="s">
        <v>47</v>
      </c>
      <c r="C11" s="35">
        <v>172563445</v>
      </c>
      <c r="D11" s="35">
        <v>199903012.89000002</v>
      </c>
      <c r="E11" s="35">
        <v>168531545.48999995</v>
      </c>
      <c r="F11" s="67">
        <f t="shared" si="0"/>
        <v>1.5119686100373805E-3</v>
      </c>
      <c r="G11" s="67">
        <f t="shared" si="1"/>
        <v>0.97663526298979453</v>
      </c>
      <c r="H11" s="68">
        <f t="shared" si="2"/>
        <v>0.84306656039615202</v>
      </c>
    </row>
    <row r="12" spans="2:8" x14ac:dyDescent="0.25">
      <c r="B12" s="69" t="s">
        <v>48</v>
      </c>
      <c r="C12" s="38">
        <v>26468177</v>
      </c>
      <c r="D12" s="38">
        <v>48313645.579999998</v>
      </c>
      <c r="E12" s="38">
        <v>21932960.720000003</v>
      </c>
      <c r="F12" s="70">
        <f t="shared" si="0"/>
        <v>1.9676997583690096E-4</v>
      </c>
      <c r="G12" s="70">
        <f t="shared" si="1"/>
        <v>0.8286539991023939</v>
      </c>
      <c r="H12" s="71">
        <f t="shared" si="2"/>
        <v>0.453970311217405</v>
      </c>
    </row>
    <row r="13" spans="2:8" x14ac:dyDescent="0.25">
      <c r="B13" s="66" t="s">
        <v>49</v>
      </c>
      <c r="C13" s="35">
        <v>20188685</v>
      </c>
      <c r="D13" s="35">
        <v>29869146.540000003</v>
      </c>
      <c r="E13" s="35">
        <v>21931679.869999997</v>
      </c>
      <c r="F13" s="67">
        <f t="shared" si="0"/>
        <v>1.9675848478346912E-4</v>
      </c>
      <c r="G13" s="67">
        <f t="shared" si="1"/>
        <v>1.0863352353063114</v>
      </c>
      <c r="H13" s="68">
        <f t="shared" si="2"/>
        <v>0.73425867192521377</v>
      </c>
    </row>
    <row r="14" spans="2:8" x14ac:dyDescent="0.25">
      <c r="B14" s="69" t="s">
        <v>50</v>
      </c>
      <c r="C14" s="38">
        <v>11638770054</v>
      </c>
      <c r="D14" s="38">
        <v>12655385951.24</v>
      </c>
      <c r="E14" s="38">
        <v>10713161491.099997</v>
      </c>
      <c r="F14" s="70">
        <f t="shared" si="0"/>
        <v>9.6112355949204656E-2</v>
      </c>
      <c r="G14" s="70">
        <f t="shared" si="1"/>
        <v>0.92047196064485426</v>
      </c>
      <c r="H14" s="71">
        <f t="shared" si="2"/>
        <v>0.84652981207975719</v>
      </c>
    </row>
    <row r="15" spans="2:8" x14ac:dyDescent="0.25">
      <c r="B15" s="66" t="s">
        <v>51</v>
      </c>
      <c r="C15" s="35">
        <v>31706750732</v>
      </c>
      <c r="D15" s="35">
        <v>42232027643.459999</v>
      </c>
      <c r="E15" s="35">
        <v>40448154006.800003</v>
      </c>
      <c r="F15" s="72">
        <f t="shared" si="0"/>
        <v>0.36287769755169125</v>
      </c>
      <c r="G15" s="67">
        <f t="shared" si="1"/>
        <v>1.2756953353147522</v>
      </c>
      <c r="H15" s="68">
        <f t="shared" si="2"/>
        <v>0.957760170747183</v>
      </c>
    </row>
    <row r="16" spans="2:8" x14ac:dyDescent="0.25">
      <c r="B16" s="69" t="s">
        <v>52</v>
      </c>
      <c r="C16" s="38">
        <v>1557075588</v>
      </c>
      <c r="D16" s="38">
        <v>2315563344</v>
      </c>
      <c r="E16" s="38">
        <v>1777172470.4100001</v>
      </c>
      <c r="F16" s="70">
        <f t="shared" si="0"/>
        <v>1.594377469256605E-2</v>
      </c>
      <c r="G16" s="70">
        <f t="shared" si="1"/>
        <v>1.1413527282209244</v>
      </c>
      <c r="H16" s="71">
        <f t="shared" si="2"/>
        <v>0.76749032800805994</v>
      </c>
    </row>
    <row r="17" spans="2:8" x14ac:dyDescent="0.25">
      <c r="B17" s="66" t="s">
        <v>53</v>
      </c>
      <c r="C17" s="35">
        <v>2363392921</v>
      </c>
      <c r="D17" s="35">
        <v>2369716815.5999999</v>
      </c>
      <c r="E17" s="35">
        <v>2183655293.5700002</v>
      </c>
      <c r="F17" s="67">
        <f>E17/$E$33</f>
        <v>1.959050603505981E-2</v>
      </c>
      <c r="G17" s="67">
        <f t="shared" si="1"/>
        <v>0.92394932478940106</v>
      </c>
      <c r="H17" s="68">
        <f t="shared" si="2"/>
        <v>0.92148364698889562</v>
      </c>
    </row>
    <row r="18" spans="2:8" x14ac:dyDescent="0.25">
      <c r="B18" s="69" t="s">
        <v>54</v>
      </c>
      <c r="C18" s="38">
        <v>430138651</v>
      </c>
      <c r="D18" s="38">
        <v>560276535.32999992</v>
      </c>
      <c r="E18" s="38">
        <v>418606668.2899999</v>
      </c>
      <c r="F18" s="70">
        <f t="shared" si="0"/>
        <v>3.7554995450057452E-3</v>
      </c>
      <c r="G18" s="70">
        <f t="shared" si="1"/>
        <v>0.9731900802608876</v>
      </c>
      <c r="H18" s="71">
        <f t="shared" si="2"/>
        <v>0.7471429586881464</v>
      </c>
    </row>
    <row r="19" spans="2:8" x14ac:dyDescent="0.25">
      <c r="B19" s="66" t="s">
        <v>55</v>
      </c>
      <c r="C19" s="35">
        <v>77325002</v>
      </c>
      <c r="D19" s="35">
        <v>80480762</v>
      </c>
      <c r="E19" s="35">
        <v>51876676.740000002</v>
      </c>
      <c r="F19" s="67">
        <f t="shared" si="0"/>
        <v>4.6540786531023892E-4</v>
      </c>
      <c r="G19" s="67">
        <f t="shared" si="1"/>
        <v>0.67089137275418376</v>
      </c>
      <c r="H19" s="68">
        <f t="shared" si="2"/>
        <v>0.64458481071538565</v>
      </c>
    </row>
    <row r="20" spans="2:8" x14ac:dyDescent="0.25">
      <c r="B20" s="69" t="s">
        <v>56</v>
      </c>
      <c r="C20" s="38">
        <v>136916900</v>
      </c>
      <c r="D20" s="38">
        <v>136809741.80000001</v>
      </c>
      <c r="E20" s="38">
        <v>178442.12999999998</v>
      </c>
      <c r="F20" s="70">
        <f t="shared" si="0"/>
        <v>1.6008807044626455E-6</v>
      </c>
      <c r="G20" s="70">
        <f t="shared" si="1"/>
        <v>1.3032878337151949E-3</v>
      </c>
      <c r="H20" s="71">
        <f t="shared" si="2"/>
        <v>1.3043086526751998E-3</v>
      </c>
    </row>
    <row r="21" spans="2:8" x14ac:dyDescent="0.25">
      <c r="B21" s="66" t="s">
        <v>57</v>
      </c>
      <c r="C21" s="35">
        <v>4645356134</v>
      </c>
      <c r="D21" s="35">
        <v>4772714864</v>
      </c>
      <c r="E21" s="35">
        <v>4506677104.7700005</v>
      </c>
      <c r="F21" s="67">
        <f t="shared" si="0"/>
        <v>4.0431328735371377E-2</v>
      </c>
      <c r="G21" s="67">
        <f t="shared" si="1"/>
        <v>0.97014673897336123</v>
      </c>
      <c r="H21" s="68">
        <f t="shared" si="2"/>
        <v>0.94425861028558622</v>
      </c>
    </row>
    <row r="22" spans="2:8" x14ac:dyDescent="0.25">
      <c r="B22" s="69" t="s">
        <v>58</v>
      </c>
      <c r="C22" s="38">
        <v>1623307930</v>
      </c>
      <c r="D22" s="38">
        <v>1609165367.1199999</v>
      </c>
      <c r="E22" s="38">
        <v>1523495560.8399999</v>
      </c>
      <c r="F22" s="70">
        <f t="shared" si="0"/>
        <v>1.3667930587262395E-2</v>
      </c>
      <c r="G22" s="70">
        <f t="shared" si="1"/>
        <v>0.93851297876675799</v>
      </c>
      <c r="H22" s="71">
        <f t="shared" si="2"/>
        <v>0.94676134098428477</v>
      </c>
    </row>
    <row r="23" spans="2:8" x14ac:dyDescent="0.25">
      <c r="B23" s="66" t="s">
        <v>59</v>
      </c>
      <c r="C23" s="35">
        <v>2906240</v>
      </c>
      <c r="D23" s="35">
        <v>6816306.8700000001</v>
      </c>
      <c r="E23" s="35">
        <v>2501645.87</v>
      </c>
      <c r="F23" s="67">
        <f t="shared" si="0"/>
        <v>2.2443335565887206E-5</v>
      </c>
      <c r="G23" s="67">
        <f t="shared" si="1"/>
        <v>0.86078433646223307</v>
      </c>
      <c r="H23" s="68">
        <f t="shared" si="2"/>
        <v>0.3670089856151092</v>
      </c>
    </row>
    <row r="24" spans="2:8" x14ac:dyDescent="0.25">
      <c r="B24" s="69" t="s">
        <v>60</v>
      </c>
      <c r="C24" s="38">
        <v>16597757985</v>
      </c>
      <c r="D24" s="38">
        <v>17055144825</v>
      </c>
      <c r="E24" s="38">
        <v>16770918421.129997</v>
      </c>
      <c r="F24" s="70">
        <f t="shared" si="0"/>
        <v>0.15045908551138765</v>
      </c>
      <c r="G24" s="70">
        <f t="shared" si="1"/>
        <v>1.0104327606346886</v>
      </c>
      <c r="H24" s="71">
        <f t="shared" si="2"/>
        <v>0.98333485837931001</v>
      </c>
    </row>
    <row r="25" spans="2:8" x14ac:dyDescent="0.25">
      <c r="B25" s="66" t="s">
        <v>61</v>
      </c>
      <c r="C25" s="35">
        <v>170220</v>
      </c>
      <c r="D25" s="35">
        <v>170220</v>
      </c>
      <c r="E25" s="35">
        <v>10953.27</v>
      </c>
      <c r="F25" s="67">
        <f t="shared" si="0"/>
        <v>9.8266472126114861E-8</v>
      </c>
      <c r="G25" s="67">
        <f t="shared" si="1"/>
        <v>6.4347726471624955E-2</v>
      </c>
      <c r="H25" s="68">
        <f t="shared" si="2"/>
        <v>6.4347726471624955E-2</v>
      </c>
    </row>
    <row r="26" spans="2:8" x14ac:dyDescent="0.25">
      <c r="B26" s="69" t="s">
        <v>62</v>
      </c>
      <c r="C26" s="38">
        <v>764719859</v>
      </c>
      <c r="D26" s="38">
        <v>910.51</v>
      </c>
      <c r="E26" s="38">
        <v>0</v>
      </c>
      <c r="F26" s="70">
        <f t="shared" si="0"/>
        <v>0</v>
      </c>
      <c r="G26" s="70">
        <f t="shared" si="1"/>
        <v>0</v>
      </c>
      <c r="H26" s="71">
        <f t="shared" si="2"/>
        <v>0</v>
      </c>
    </row>
    <row r="27" spans="2:8" x14ac:dyDescent="0.25">
      <c r="B27" s="66" t="s">
        <v>63</v>
      </c>
      <c r="C27" s="35">
        <v>772474208</v>
      </c>
      <c r="D27" s="35">
        <v>943567867.24000013</v>
      </c>
      <c r="E27" s="35">
        <v>802106607.19999993</v>
      </c>
      <c r="F27" s="73">
        <f t="shared" si="0"/>
        <v>7.1960415984077221E-3</v>
      </c>
      <c r="G27" s="73">
        <f t="shared" si="1"/>
        <v>1.0383603735802658</v>
      </c>
      <c r="H27" s="74">
        <f t="shared" si="2"/>
        <v>0.85007834099545598</v>
      </c>
    </row>
    <row r="28" spans="2:8" x14ac:dyDescent="0.25">
      <c r="B28" s="69" t="s">
        <v>64</v>
      </c>
      <c r="C28" s="38">
        <v>11159508698</v>
      </c>
      <c r="D28" s="38">
        <v>11799541704.200001</v>
      </c>
      <c r="E28" s="38">
        <v>9945952936.6399994</v>
      </c>
      <c r="F28" s="75">
        <f t="shared" si="0"/>
        <v>8.9229399714969557E-2</v>
      </c>
      <c r="G28" s="75">
        <f t="shared" si="1"/>
        <v>0.89125365693047998</v>
      </c>
      <c r="H28" s="76">
        <f t="shared" si="2"/>
        <v>0.84291010498312624</v>
      </c>
    </row>
    <row r="29" spans="2:8" x14ac:dyDescent="0.25">
      <c r="B29" s="66" t="s">
        <v>65</v>
      </c>
      <c r="C29" s="35">
        <v>16395989879</v>
      </c>
      <c r="D29" s="35">
        <v>17358778233.73</v>
      </c>
      <c r="E29" s="35">
        <v>16970952688.380001</v>
      </c>
      <c r="F29" s="67">
        <f t="shared" si="0"/>
        <v>0.15225367851849789</v>
      </c>
      <c r="G29" s="73">
        <f t="shared" si="1"/>
        <v>1.0350672825259799</v>
      </c>
      <c r="H29" s="74">
        <f t="shared" si="2"/>
        <v>0.9776582464429201</v>
      </c>
    </row>
    <row r="30" spans="2:8" x14ac:dyDescent="0.25">
      <c r="B30" s="69" t="s">
        <v>66</v>
      </c>
      <c r="C30" s="38">
        <v>14881519</v>
      </c>
      <c r="D30" s="38">
        <v>23478123.43</v>
      </c>
      <c r="E30" s="38">
        <v>18257629.059999999</v>
      </c>
      <c r="F30" s="75">
        <f t="shared" si="0"/>
        <v>1.6379700282321484E-4</v>
      </c>
      <c r="G30" s="75">
        <f t="shared" si="1"/>
        <v>1.2268659577023018</v>
      </c>
      <c r="H30" s="76">
        <f t="shared" si="2"/>
        <v>0.77764430851703714</v>
      </c>
    </row>
    <row r="31" spans="2:8" x14ac:dyDescent="0.25">
      <c r="B31" s="66" t="s">
        <v>67</v>
      </c>
      <c r="C31" s="35">
        <v>803663978</v>
      </c>
      <c r="D31" s="35">
        <v>973374411.21000004</v>
      </c>
      <c r="E31" s="35">
        <v>812092219</v>
      </c>
      <c r="F31" s="73">
        <f t="shared" si="0"/>
        <v>7.2856267947561098E-3</v>
      </c>
      <c r="G31" s="73">
        <f t="shared" si="1"/>
        <v>1.0104872698425211</v>
      </c>
      <c r="H31" s="74">
        <f t="shared" si="2"/>
        <v>0.83430611042105529</v>
      </c>
    </row>
    <row r="32" spans="2:8" x14ac:dyDescent="0.25">
      <c r="B32" s="69" t="s">
        <v>68</v>
      </c>
      <c r="C32" s="38">
        <v>363100700</v>
      </c>
      <c r="D32" s="38">
        <v>429201917.75999999</v>
      </c>
      <c r="E32" s="38">
        <v>149744326.65999997</v>
      </c>
      <c r="F32" s="75">
        <f t="shared" si="0"/>
        <v>1.3434204307735246E-3</v>
      </c>
      <c r="G32" s="75">
        <f t="shared" si="1"/>
        <v>0.41240440092789676</v>
      </c>
      <c r="H32" s="76">
        <f t="shared" si="2"/>
        <v>0.34889016209786278</v>
      </c>
    </row>
    <row r="33" spans="2:8" ht="15.75" thickBot="1" x14ac:dyDescent="0.3">
      <c r="B33" s="77" t="s">
        <v>25</v>
      </c>
      <c r="C33" s="78">
        <f>SUM(C5:C32)</f>
        <v>105888022017</v>
      </c>
      <c r="D33" s="78">
        <f>SUM(D5:D32)</f>
        <v>120531411058.86998</v>
      </c>
      <c r="E33" s="78">
        <f>SUM(E5:E32)</f>
        <v>111464976436.14</v>
      </c>
      <c r="F33" s="31">
        <f t="shared" si="0"/>
        <v>1</v>
      </c>
      <c r="G33" s="31">
        <f t="shared" si="1"/>
        <v>1.0526684162467841</v>
      </c>
      <c r="H33" s="79">
        <f t="shared" si="2"/>
        <v>0.92477948658294762</v>
      </c>
    </row>
    <row r="34" spans="2:8" x14ac:dyDescent="0.25">
      <c r="B34" s="99" t="s">
        <v>30</v>
      </c>
      <c r="C34" s="1"/>
      <c r="D34" s="1"/>
      <c r="E34" s="1"/>
      <c r="F34" s="1"/>
      <c r="G34" s="1"/>
      <c r="H34" s="1"/>
    </row>
    <row r="35" spans="2:8" ht="15" customHeight="1" x14ac:dyDescent="0.25">
      <c r="B35" s="167" t="s">
        <v>89</v>
      </c>
      <c r="C35" s="168"/>
      <c r="D35" s="168"/>
      <c r="E35" s="168"/>
      <c r="F35" s="168"/>
      <c r="G35" s="168"/>
      <c r="H35" s="168"/>
    </row>
  </sheetData>
  <mergeCells count="3">
    <mergeCell ref="B35:H35"/>
    <mergeCell ref="B2:H2"/>
    <mergeCell ref="B3: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activeCell="I5" sqref="I5"/>
    </sheetView>
  </sheetViews>
  <sheetFormatPr defaultRowHeight="15" x14ac:dyDescent="0.25"/>
  <cols>
    <col min="1" max="1" width="18.28515625" customWidth="1"/>
    <col min="2" max="2" width="36" customWidth="1"/>
    <col min="3" max="3" width="14.42578125" customWidth="1"/>
    <col min="4" max="4" width="10.85546875" customWidth="1"/>
    <col min="5" max="5" width="8.42578125" customWidth="1"/>
    <col min="6" max="6" width="10.7109375" customWidth="1"/>
    <col min="7" max="7" width="8.42578125" customWidth="1"/>
  </cols>
  <sheetData>
    <row r="1" spans="1:7" ht="35.25" customHeight="1" x14ac:dyDescent="0.25">
      <c r="A1" s="94"/>
    </row>
    <row r="2" spans="1:7" x14ac:dyDescent="0.25">
      <c r="B2" s="171" t="s">
        <v>108</v>
      </c>
      <c r="C2" s="171"/>
      <c r="D2" s="171"/>
      <c r="E2" s="171"/>
      <c r="F2" s="171"/>
      <c r="G2" s="171"/>
    </row>
    <row r="3" spans="1:7" ht="48.75" customHeight="1" x14ac:dyDescent="0.25">
      <c r="B3" s="172" t="s">
        <v>109</v>
      </c>
      <c r="C3" s="173"/>
      <c r="D3" s="173"/>
      <c r="E3" s="173"/>
      <c r="F3" s="173"/>
      <c r="G3" s="173"/>
    </row>
    <row r="4" spans="1:7" x14ac:dyDescent="0.25">
      <c r="B4" s="174" t="s">
        <v>0</v>
      </c>
      <c r="C4" s="176" t="s">
        <v>1</v>
      </c>
      <c r="D4" s="178" t="s">
        <v>2</v>
      </c>
      <c r="E4" s="179"/>
      <c r="F4" s="179" t="s">
        <v>3</v>
      </c>
      <c r="G4" s="179"/>
    </row>
    <row r="5" spans="1:7" ht="47.25" x14ac:dyDescent="0.25">
      <c r="B5" s="175"/>
      <c r="C5" s="177"/>
      <c r="D5" s="2" t="s">
        <v>4</v>
      </c>
      <c r="E5" s="2" t="s">
        <v>5</v>
      </c>
      <c r="F5" s="2" t="s">
        <v>6</v>
      </c>
      <c r="G5" s="3" t="s">
        <v>5</v>
      </c>
    </row>
    <row r="6" spans="1:7" ht="30" x14ac:dyDescent="0.25">
      <c r="B6" s="5" t="s">
        <v>7</v>
      </c>
      <c r="C6" s="6" t="s">
        <v>8</v>
      </c>
      <c r="D6" s="7">
        <v>0</v>
      </c>
      <c r="E6" s="8">
        <v>0</v>
      </c>
      <c r="F6" s="7">
        <v>0</v>
      </c>
      <c r="G6" s="9">
        <v>0</v>
      </c>
    </row>
    <row r="7" spans="1:7" x14ac:dyDescent="0.25">
      <c r="B7" s="10">
        <v>0</v>
      </c>
      <c r="C7" s="10" t="s">
        <v>9</v>
      </c>
      <c r="D7" s="11">
        <v>213</v>
      </c>
      <c r="E7" s="12">
        <v>0.1806615776081425</v>
      </c>
      <c r="F7" s="11">
        <v>225</v>
      </c>
      <c r="G7" s="13">
        <v>0.19263698630136986</v>
      </c>
    </row>
    <row r="8" spans="1:7" x14ac:dyDescent="0.25">
      <c r="B8" s="6" t="s">
        <v>10</v>
      </c>
      <c r="C8" s="6" t="s">
        <v>11</v>
      </c>
      <c r="D8" s="14">
        <v>130</v>
      </c>
      <c r="E8" s="8">
        <v>0.11026293469041561</v>
      </c>
      <c r="F8" s="7">
        <v>328</v>
      </c>
      <c r="G8" s="9">
        <v>0.28082191780821919</v>
      </c>
    </row>
    <row r="9" spans="1:7" x14ac:dyDescent="0.25">
      <c r="B9" s="10" t="s">
        <v>12</v>
      </c>
      <c r="C9" s="10" t="s">
        <v>13</v>
      </c>
      <c r="D9" s="11">
        <v>696</v>
      </c>
      <c r="E9" s="12">
        <v>0.59033078880407119</v>
      </c>
      <c r="F9" s="11">
        <v>446</v>
      </c>
      <c r="G9" s="13">
        <v>0.38184931506849318</v>
      </c>
    </row>
    <row r="10" spans="1:7" x14ac:dyDescent="0.25">
      <c r="B10" s="6" t="s">
        <v>14</v>
      </c>
      <c r="C10" s="6" t="s">
        <v>15</v>
      </c>
      <c r="D10" s="7">
        <v>140</v>
      </c>
      <c r="E10" s="8">
        <v>0.11874469889737066</v>
      </c>
      <c r="F10" s="7">
        <v>169</v>
      </c>
      <c r="G10" s="9">
        <v>0.1446917808219178</v>
      </c>
    </row>
    <row r="11" spans="1:7" ht="15.75" thickBot="1" x14ac:dyDescent="0.3">
      <c r="B11" s="15" t="s">
        <v>16</v>
      </c>
      <c r="C11" s="16"/>
      <c r="D11" s="17">
        <v>1179</v>
      </c>
      <c r="E11" s="16"/>
      <c r="F11" s="16">
        <v>1168</v>
      </c>
      <c r="G11" s="16"/>
    </row>
    <row r="12" spans="1:7" x14ac:dyDescent="0.25">
      <c r="B12" s="180" t="s">
        <v>87</v>
      </c>
      <c r="C12" s="180"/>
      <c r="D12" s="180"/>
      <c r="E12" s="180"/>
      <c r="F12" s="180"/>
      <c r="G12" s="180"/>
    </row>
    <row r="13" spans="1:7" x14ac:dyDescent="0.25">
      <c r="B13" s="180" t="s">
        <v>110</v>
      </c>
      <c r="C13" s="180"/>
      <c r="D13" s="180"/>
      <c r="E13" s="180"/>
      <c r="F13" s="180"/>
      <c r="G13" s="180"/>
    </row>
    <row r="14" spans="1:7" x14ac:dyDescent="0.25">
      <c r="B14" s="180" t="s">
        <v>111</v>
      </c>
      <c r="C14" s="180"/>
      <c r="D14" s="180"/>
      <c r="E14" s="180"/>
      <c r="F14" s="180"/>
      <c r="G14" s="180"/>
    </row>
    <row r="20" spans="3:9" x14ac:dyDescent="0.25">
      <c r="C20" s="167"/>
      <c r="D20" s="167"/>
      <c r="E20" s="167"/>
      <c r="F20" s="167"/>
      <c r="G20" s="167"/>
      <c r="H20" s="167"/>
      <c r="I20" s="167"/>
    </row>
    <row r="21" spans="3:9" x14ac:dyDescent="0.25">
      <c r="C21" s="167"/>
      <c r="D21" s="167"/>
      <c r="E21" s="167"/>
      <c r="F21" s="167"/>
      <c r="G21" s="167"/>
      <c r="H21" s="167"/>
      <c r="I21" s="167"/>
    </row>
  </sheetData>
  <mergeCells count="11">
    <mergeCell ref="C20:I20"/>
    <mergeCell ref="C21:I21"/>
    <mergeCell ref="B2:G2"/>
    <mergeCell ref="B3:G3"/>
    <mergeCell ref="B4:B5"/>
    <mergeCell ref="C4:C5"/>
    <mergeCell ref="D4:E4"/>
    <mergeCell ref="F4:G4"/>
    <mergeCell ref="B12:G12"/>
    <mergeCell ref="B13:G13"/>
    <mergeCell ref="B14:G1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C1:C37"/>
  <sheetViews>
    <sheetView showGridLines="0" zoomScale="60" zoomScaleNormal="60" workbookViewId="0">
      <selection activeCell="X35" sqref="X35"/>
    </sheetView>
  </sheetViews>
  <sheetFormatPr defaultRowHeight="15" x14ac:dyDescent="0.25"/>
  <cols>
    <col min="1" max="1" width="30.140625" customWidth="1"/>
    <col min="2" max="2" width="36.42578125" customWidth="1"/>
    <col min="3" max="3" width="16.85546875" bestFit="1" customWidth="1"/>
    <col min="4" max="4" width="11.42578125" bestFit="1" customWidth="1"/>
    <col min="5" max="5" width="16.85546875" bestFit="1" customWidth="1"/>
    <col min="6" max="6" width="12.140625" customWidth="1"/>
    <col min="7" max="7" width="14" customWidth="1"/>
    <col min="8" max="8" width="11.42578125" bestFit="1" customWidth="1"/>
    <col min="9" max="9" width="15" bestFit="1" customWidth="1"/>
    <col min="10" max="10" width="11.42578125" bestFit="1" customWidth="1"/>
  </cols>
  <sheetData>
    <row r="1" ht="49.5" customHeight="1" x14ac:dyDescent="0.25"/>
    <row r="36" spans="3:3" x14ac:dyDescent="0.25">
      <c r="C36" t="s">
        <v>30</v>
      </c>
    </row>
    <row r="37" spans="3:3" x14ac:dyDescent="0.25">
      <c r="C37" t="s">
        <v>69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19</vt:i4>
      </vt:variant>
    </vt:vector>
  </HeadingPairs>
  <TitlesOfParts>
    <vt:vector size="43" baseType="lpstr">
      <vt:lpstr>Sumário</vt:lpstr>
      <vt:lpstr>1</vt:lpstr>
      <vt:lpstr>2</vt:lpstr>
      <vt:lpstr>3</vt:lpstr>
      <vt:lpstr>4</vt:lpstr>
      <vt:lpstr>Gráfico 1</vt:lpstr>
      <vt:lpstr>5</vt:lpstr>
      <vt:lpstr>6</vt:lpstr>
      <vt:lpstr>Gráfico 2</vt:lpstr>
      <vt:lpstr>7</vt:lpstr>
      <vt:lpstr>8</vt:lpstr>
      <vt:lpstr>9</vt:lpstr>
      <vt:lpstr>10</vt:lpstr>
      <vt:lpstr>11</vt:lpstr>
      <vt:lpstr>12</vt:lpstr>
      <vt:lpstr>13</vt:lpstr>
      <vt:lpstr>Gráfico 3</vt:lpstr>
      <vt:lpstr>14</vt:lpstr>
      <vt:lpstr>15</vt:lpstr>
      <vt:lpstr>16</vt:lpstr>
      <vt:lpstr>17</vt:lpstr>
      <vt:lpstr>18</vt:lpstr>
      <vt:lpstr>19</vt:lpstr>
      <vt:lpstr>21</vt:lpstr>
      <vt:lpstr>Índice</vt:lpstr>
      <vt:lpstr>tabela1.1</vt:lpstr>
      <vt:lpstr>tabela1.10</vt:lpstr>
      <vt:lpstr>tabela1.2</vt:lpstr>
      <vt:lpstr>tabela1.3</vt:lpstr>
      <vt:lpstr>tabela1.4</vt:lpstr>
      <vt:lpstr>tabela1.5</vt:lpstr>
      <vt:lpstr>tabela1.6</vt:lpstr>
      <vt:lpstr>tabela1.7</vt:lpstr>
      <vt:lpstr>tabela1.8</vt:lpstr>
      <vt:lpstr>tabela1.9</vt:lpstr>
      <vt:lpstr>tabela11</vt:lpstr>
      <vt:lpstr>tabela2.1</vt:lpstr>
      <vt:lpstr>tabela2.2</vt:lpstr>
      <vt:lpstr>tabela2.3</vt:lpstr>
      <vt:lpstr>tabela2.4</vt:lpstr>
      <vt:lpstr>tabela2.5</vt:lpstr>
      <vt:lpstr>tabela2.6</vt:lpstr>
      <vt:lpstr>tabela2.7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m752853</dc:creator>
  <cp:lastModifiedBy>Mariana Gabriela de Oliveira (SEPLAG)</cp:lastModifiedBy>
  <dcterms:created xsi:type="dcterms:W3CDTF">2018-11-09T16:41:50Z</dcterms:created>
  <dcterms:modified xsi:type="dcterms:W3CDTF">2019-06-18T19:15:49Z</dcterms:modified>
</cp:coreProperties>
</file>