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8_{5D97D6E4-BFDB-4008-A791-AD4003B0F02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31.01.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prhgBfKML4QmUBtNG86L4EAM4fj7xVCqcyt9mHRdPc="/>
    </ext>
  </extLst>
</workbook>
</file>

<file path=xl/calcChain.xml><?xml version="1.0" encoding="utf-8"?>
<calcChain xmlns="http://schemas.openxmlformats.org/spreadsheetml/2006/main">
  <c r="I24" i="1" l="1"/>
  <c r="H24" i="1"/>
  <c r="F24" i="1"/>
  <c r="E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D24" i="1" s="1"/>
  <c r="F19" i="1"/>
  <c r="F25" i="1" s="1"/>
  <c r="C19" i="1"/>
  <c r="C25" i="1" s="1"/>
  <c r="H18" i="1"/>
  <c r="J18" i="1" s="1"/>
  <c r="E18" i="1"/>
  <c r="G18" i="1" s="1"/>
  <c r="B18" i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E9" i="1"/>
  <c r="D9" i="1"/>
  <c r="J8" i="1"/>
  <c r="G8" i="1"/>
  <c r="D8" i="1"/>
  <c r="D7" i="1"/>
  <c r="D6" i="1"/>
  <c r="I5" i="1"/>
  <c r="J5" i="1" s="1"/>
  <c r="G5" i="1"/>
  <c r="D5" i="1"/>
  <c r="I4" i="1"/>
  <c r="G4" i="1"/>
  <c r="D4" i="1"/>
  <c r="I19" i="1" l="1"/>
  <c r="I25" i="1" s="1"/>
  <c r="J4" i="1"/>
  <c r="E19" i="1"/>
  <c r="E25" i="1" s="1"/>
  <c r="G9" i="1"/>
  <c r="G19" i="1" s="1"/>
  <c r="G25" i="1" s="1"/>
  <c r="H19" i="1"/>
  <c r="H25" i="1" s="1"/>
  <c r="J9" i="1"/>
  <c r="B19" i="1"/>
  <c r="B25" i="1" s="1"/>
  <c r="D18" i="1"/>
  <c r="D19" i="1" s="1"/>
  <c r="D25" i="1" s="1"/>
  <c r="J19" i="1" l="1"/>
  <c r="J25" i="1" s="1"/>
</calcChain>
</file>

<file path=xl/sharedStrings.xml><?xml version="1.0" encoding="utf-8"?>
<sst xmlns="http://schemas.openxmlformats.org/spreadsheetml/2006/main" count="59" uniqueCount="49">
  <si>
    <t>Anexo do Acordo de Reparação</t>
  </si>
  <si>
    <t>Valor original do Acordo Judicial</t>
  </si>
  <si>
    <t>Valor Nominal após decisões judiciais - Até 31/01/26</t>
  </si>
  <si>
    <t>Valor Atualizado com rendimentos e correções monetárias após decisões judiciais - Até 31/01/26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</si>
  <si>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</si>
  <si>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</si>
  <si>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</si>
  <si>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</si>
  <si>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</si>
  <si>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</si>
  <si>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</si>
  <si>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atualização.</t>
    </r>
  </si>
  <si>
    <t>I.3 - Projetos para a Bacia do Paraopeba</t>
  </si>
  <si>
    <t>2.006.892.506,88  sendo: 
 1.770.595.869,89    - Projetos de reparação socioeconômica para a Bacia do Paraopeba - Execução pelos municípios 
236.296.636,99 - Projetos rodoviários regionais - Execução pelo Estado de Minas Gerais diretamente ou por meio de convênio com os municípios</t>
  </si>
  <si>
    <t xml:space="preserve">2.204.851.624,28, sendo: 
 1.935.229.070,51     - Projetos de reparação socioeconômica para a Bacia do Paraopeba - Execução pelos municípios
 269.622.553,77     - Projetos rodoviários regionais - Execução pelo Estado de Minas Gerais diretamente ou  por meio de convênio com os municípios
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</si>
  <si>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</si>
  <si>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</si>
  <si>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910.341.368,28, sendo:
  790.341.368,28  Projetos de reparação socioeconômica para Brumadinho - Execução pelo município
120.000.000,00 - Projetos rodoviários regionais - Execução pelo Estado de Minas Gerais diretamente</t>
  </si>
  <si>
    <t>1.002.102.579,75, sendo:
  876.985.317,86      - Projetos de reparação socioeconômica para Brumadinho - Execução pelo município
 125.117.261,89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</si>
  <si>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</si>
  <si>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</si>
  <si>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t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Calculadora do Cidadão do Banco Central do Brasil, com início em 04/2021 e fim no último mês disponível.</t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</si>
  <si>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</si>
  <si>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</si>
  <si>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</si>
  <si>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</si>
  <si>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</si>
  <si>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</si>
  <si>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</si>
  <si>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</si>
  <si>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</si>
  <si>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</si>
  <si>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e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</si>
  <si>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</si>
  <si>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</si>
  <si>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</si>
  <si>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</si>
  <si>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</si>
  <si>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rgb="FF000000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rgb="FF000000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</si>
  <si>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</si>
  <si>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</si>
  <si>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</si>
  <si>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</si>
  <si>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</si>
  <si>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</si>
  <si>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t>PAGO Pré-Acordo - Auxílio Emergencial</t>
  </si>
  <si>
    <t>PAGO Pré-Acordo - Ressarcimento ao Estado</t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</si>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</sst>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17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sz val="11"/>
      <color rgb="FFFFFFFF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u/>
      <sz val="11"/>
      <color rgb="FF000000"/>
      <name val="Arial"/>
    </font>
    <font>
      <u/>
      <sz val="11"/>
      <color theme="1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thin">
        <color rgb="FF000000"/>
      </right>
      <top style="thick">
        <color rgb="FFFFFFFF"/>
      </top>
      <bottom style="thick">
        <color rgb="FFFFFFFF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5" fillId="4" borderId="6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164" fontId="12" fillId="7" borderId="0" xfId="0" applyNumberFormat="1" applyFont="1" applyFill="1" applyAlignment="1">
      <alignment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7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</cellXfs>
  <cellStyles count="2">
    <cellStyle name="Hyperlink" xfId="1" xr:uid="{00000000-000B-0000-0000-000008000000}"/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1.01.26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K25" headerRowCount="0"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31.01.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exibirFormCorrecaoValores.do?method=exibirFormCorrecaoValores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3.bcb.gov.br/CALCIDADAO/publico/corrigirPorIndice.do?method=corrigirPorIndice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.mg.gov.br/system/files/media/documento_detalhado/2024-07/decisao_conversao_saneamento.pdf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2"/>
  <sheetViews>
    <sheetView tabSelected="1" workbookViewId="0">
      <pane xSplit="1" ySplit="3" topLeftCell="I7" activePane="bottomRight" state="frozen"/>
      <selection pane="bottomRight" activeCell="K8" sqref="K8"/>
      <selection pane="bottomLeft" activeCell="A4" sqref="A4"/>
      <selection pane="topRight" activeCell="B1" sqref="B1"/>
    </sheetView>
  </sheetViews>
  <sheetFormatPr defaultColWidth="12.5703125" defaultRowHeight="15" customHeight="1"/>
  <cols>
    <col min="1" max="1" width="44.7109375" customWidth="1"/>
    <col min="2" max="7" width="29.42578125" customWidth="1"/>
    <col min="8" max="8" width="20.7109375" bestFit="1" customWidth="1"/>
    <col min="9" max="10" width="29.42578125" customWidth="1"/>
    <col min="11" max="11" width="58.5703125" customWidth="1"/>
    <col min="12" max="22" width="44.85546875" customWidth="1"/>
  </cols>
  <sheetData>
    <row r="1" spans="1:2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41" t="s">
        <v>0</v>
      </c>
      <c r="B2" s="42" t="s">
        <v>1</v>
      </c>
      <c r="C2" s="47"/>
      <c r="D2" s="48"/>
      <c r="E2" s="42" t="s">
        <v>2</v>
      </c>
      <c r="F2" s="47"/>
      <c r="G2" s="48"/>
      <c r="H2" s="43" t="s">
        <v>3</v>
      </c>
      <c r="I2" s="47"/>
      <c r="J2" s="48"/>
      <c r="K2" s="44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49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49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6.25">
      <c r="A4" s="23" t="s">
        <v>8</v>
      </c>
      <c r="B4" s="24">
        <v>0</v>
      </c>
      <c r="C4" s="24">
        <v>3000000000</v>
      </c>
      <c r="D4" s="24">
        <f t="shared" ref="D4:D18" si="0">SUM(B4:C4)</f>
        <v>3000000000</v>
      </c>
      <c r="E4" s="6">
        <v>0</v>
      </c>
      <c r="F4" s="25">
        <v>3000000000</v>
      </c>
      <c r="G4" s="24">
        <f t="shared" ref="G4:G5" si="1">SUM(E4:F4)</f>
        <v>3000000000</v>
      </c>
      <c r="H4" s="26"/>
      <c r="I4" s="25">
        <f>1766210022.45+1693108143.42</f>
        <v>3459318165.8699999</v>
      </c>
      <c r="J4" s="25">
        <f t="shared" ref="J4:J5" si="2">SUM(H4:I4)</f>
        <v>3459318165.8699999</v>
      </c>
      <c r="K4" s="27" t="s">
        <v>9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01.25">
      <c r="A5" s="28" t="s">
        <v>10</v>
      </c>
      <c r="B5" s="29">
        <v>0</v>
      </c>
      <c r="C5" s="29">
        <v>4400000000</v>
      </c>
      <c r="D5" s="29">
        <f t="shared" si="0"/>
        <v>4400000000</v>
      </c>
      <c r="E5" s="8">
        <v>0</v>
      </c>
      <c r="F5" s="30">
        <v>4400000000</v>
      </c>
      <c r="G5" s="30">
        <f t="shared" si="1"/>
        <v>4400000000</v>
      </c>
      <c r="H5" s="30">
        <v>0</v>
      </c>
      <c r="I5" s="30">
        <f>2000000000+282312603.74+2325834136.37+8387.5+1290000000</f>
        <v>5898155127.6099997</v>
      </c>
      <c r="J5" s="30">
        <f t="shared" si="2"/>
        <v>5898155127.6099997</v>
      </c>
      <c r="K5" s="18" t="s">
        <v>11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409.6">
      <c r="A6" s="28" t="s">
        <v>12</v>
      </c>
      <c r="B6" s="31">
        <v>2375000000</v>
      </c>
      <c r="C6" s="31">
        <v>125000000</v>
      </c>
      <c r="D6" s="31">
        <f t="shared" si="0"/>
        <v>2500000000</v>
      </c>
      <c r="E6" s="32">
        <v>493107493.12</v>
      </c>
      <c r="F6" s="32" t="s">
        <v>13</v>
      </c>
      <c r="G6" s="32">
        <v>2500000000</v>
      </c>
      <c r="H6" s="29">
        <v>1111249292.96</v>
      </c>
      <c r="I6" s="33" t="s">
        <v>14</v>
      </c>
      <c r="J6" s="29">
        <v>3316100917.2399998</v>
      </c>
      <c r="K6" s="19" t="s">
        <v>15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7.25">
      <c r="A7" s="28" t="s">
        <v>16</v>
      </c>
      <c r="B7" s="31">
        <v>1500000000</v>
      </c>
      <c r="C7" s="29">
        <v>0</v>
      </c>
      <c r="D7" s="29">
        <f t="shared" si="0"/>
        <v>1500000000</v>
      </c>
      <c r="E7" s="32">
        <v>589658631.72000003</v>
      </c>
      <c r="F7" s="32" t="s">
        <v>17</v>
      </c>
      <c r="G7" s="34">
        <v>1500000000</v>
      </c>
      <c r="H7" s="10">
        <v>987557970.60000002</v>
      </c>
      <c r="I7" s="32" t="s">
        <v>18</v>
      </c>
      <c r="J7" s="11">
        <v>1989660550.3399999</v>
      </c>
      <c r="K7" s="35" t="s">
        <v>19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44">
      <c r="A8" s="28" t="s">
        <v>20</v>
      </c>
      <c r="B8" s="29">
        <v>5000000000</v>
      </c>
      <c r="C8" s="29">
        <v>0</v>
      </c>
      <c r="D8" s="29">
        <f t="shared" si="0"/>
        <v>5000000000</v>
      </c>
      <c r="E8" s="29">
        <v>5000000000</v>
      </c>
      <c r="F8" s="29">
        <v>0</v>
      </c>
      <c r="G8" s="29">
        <f t="shared" ref="G8:G18" si="3">SUM(E8:F8)</f>
        <v>5000000000</v>
      </c>
      <c r="H8" s="29">
        <v>6523036000</v>
      </c>
      <c r="I8" s="29">
        <v>0</v>
      </c>
      <c r="J8" s="29">
        <f t="shared" ref="J8:J18" si="4">SUM(H8:I8)</f>
        <v>6523036000</v>
      </c>
      <c r="K8" s="46" t="s">
        <v>21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409.6">
      <c r="A9" s="28" t="s">
        <v>22</v>
      </c>
      <c r="B9" s="29">
        <v>1550000000</v>
      </c>
      <c r="C9" s="29">
        <v>0</v>
      </c>
      <c r="D9" s="29">
        <f t="shared" si="0"/>
        <v>1550000000</v>
      </c>
      <c r="E9" s="29">
        <f>1550000000-1417001073</f>
        <v>132998927</v>
      </c>
      <c r="F9" s="29">
        <v>1417001073</v>
      </c>
      <c r="G9" s="29">
        <f t="shared" si="3"/>
        <v>1550000000</v>
      </c>
      <c r="H9" s="29">
        <f>172470344.95+4113878.67</f>
        <v>176584223.61999997</v>
      </c>
      <c r="I9" s="29">
        <f>(1417001073-170000000-400000000-400000000)+211773067.2+503338675.12+526057127.69</f>
        <v>1688169943.0100002</v>
      </c>
      <c r="J9" s="29">
        <f t="shared" si="4"/>
        <v>1864754166.6300001</v>
      </c>
      <c r="K9" s="45" t="s">
        <v>23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57.75">
      <c r="A10" s="28" t="s">
        <v>24</v>
      </c>
      <c r="B10" s="29">
        <v>0</v>
      </c>
      <c r="C10" s="29">
        <v>2050000000</v>
      </c>
      <c r="D10" s="29">
        <f t="shared" si="0"/>
        <v>2050000000</v>
      </c>
      <c r="E10" s="29">
        <v>0</v>
      </c>
      <c r="F10" s="29">
        <v>2050000000</v>
      </c>
      <c r="G10" s="29">
        <f t="shared" si="3"/>
        <v>2050000000</v>
      </c>
      <c r="H10" s="29">
        <v>0</v>
      </c>
      <c r="I10" s="29">
        <v>3495629990.8499999</v>
      </c>
      <c r="J10" s="29">
        <f t="shared" si="4"/>
        <v>3495629990.8499999</v>
      </c>
      <c r="K10" s="3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3.25" customHeight="1">
      <c r="A11" s="28" t="s">
        <v>26</v>
      </c>
      <c r="B11" s="29">
        <v>0</v>
      </c>
      <c r="C11" s="29">
        <v>4950000000</v>
      </c>
      <c r="D11" s="29">
        <f t="shared" si="0"/>
        <v>4950000000</v>
      </c>
      <c r="E11" s="29">
        <v>0</v>
      </c>
      <c r="F11" s="29">
        <v>4950000000</v>
      </c>
      <c r="G11" s="29">
        <f t="shared" si="3"/>
        <v>4950000000</v>
      </c>
      <c r="H11" s="29">
        <v>0</v>
      </c>
      <c r="I11" s="29">
        <f>5172033513.37+(3*541384129.09)</f>
        <v>6796185900.6399994</v>
      </c>
      <c r="J11" s="29">
        <f t="shared" si="4"/>
        <v>6796185900.6399994</v>
      </c>
      <c r="K11" s="36" t="s">
        <v>27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57.75">
      <c r="A12" s="28" t="s">
        <v>28</v>
      </c>
      <c r="B12" s="29">
        <v>0</v>
      </c>
      <c r="C12" s="29">
        <v>3650000000</v>
      </c>
      <c r="D12" s="29">
        <f t="shared" si="0"/>
        <v>3650000000</v>
      </c>
      <c r="E12" s="29">
        <v>0</v>
      </c>
      <c r="F12" s="29">
        <v>3650000000</v>
      </c>
      <c r="G12" s="29">
        <f t="shared" si="3"/>
        <v>3650000000</v>
      </c>
      <c r="H12" s="29">
        <v>0</v>
      </c>
      <c r="I12" s="29">
        <v>4894718845.4899998</v>
      </c>
      <c r="J12" s="29">
        <f t="shared" si="4"/>
        <v>4894718845.4899998</v>
      </c>
      <c r="K12" s="37" t="s">
        <v>25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57.75">
      <c r="A13" s="28" t="s">
        <v>29</v>
      </c>
      <c r="B13" s="29">
        <v>135000000</v>
      </c>
      <c r="C13" s="29">
        <v>0</v>
      </c>
      <c r="D13" s="29">
        <f t="shared" si="0"/>
        <v>135000000</v>
      </c>
      <c r="E13" s="29">
        <f>135000000-67000000</f>
        <v>68000000</v>
      </c>
      <c r="F13" s="29">
        <v>0</v>
      </c>
      <c r="G13" s="29">
        <f t="shared" si="3"/>
        <v>68000000</v>
      </c>
      <c r="H13" s="29">
        <f>179069449.531016-67000000</f>
        <v>112069449.53101599</v>
      </c>
      <c r="I13" s="29">
        <v>0</v>
      </c>
      <c r="J13" s="29">
        <f t="shared" si="4"/>
        <v>112069449.53101599</v>
      </c>
      <c r="K13" s="37" t="s">
        <v>30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73.25">
      <c r="A14" s="28" t="s">
        <v>31</v>
      </c>
      <c r="B14" s="29"/>
      <c r="C14" s="29">
        <v>0</v>
      </c>
      <c r="D14" s="29">
        <f t="shared" si="0"/>
        <v>0</v>
      </c>
      <c r="E14" s="29">
        <v>67000000</v>
      </c>
      <c r="F14" s="29">
        <v>0</v>
      </c>
      <c r="G14" s="29">
        <f t="shared" si="3"/>
        <v>67000000</v>
      </c>
      <c r="H14" s="29">
        <v>68373169.659999996</v>
      </c>
      <c r="I14" s="29">
        <v>0</v>
      </c>
      <c r="J14" s="29">
        <f t="shared" si="4"/>
        <v>68373169.659999996</v>
      </c>
      <c r="K14" s="36" t="s">
        <v>32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57.75">
      <c r="A15" s="28" t="s">
        <v>33</v>
      </c>
      <c r="B15" s="29">
        <v>0</v>
      </c>
      <c r="C15" s="29">
        <v>310000000</v>
      </c>
      <c r="D15" s="29">
        <f t="shared" si="0"/>
        <v>310000000</v>
      </c>
      <c r="E15" s="29">
        <v>0</v>
      </c>
      <c r="F15" s="29">
        <v>110000000</v>
      </c>
      <c r="G15" s="29">
        <f t="shared" si="3"/>
        <v>110000000</v>
      </c>
      <c r="H15" s="29">
        <v>0</v>
      </c>
      <c r="I15" s="29">
        <v>285405674.75</v>
      </c>
      <c r="J15" s="29">
        <f t="shared" si="4"/>
        <v>285405674.75</v>
      </c>
      <c r="K15" s="37" t="s">
        <v>34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57.75">
      <c r="A16" s="36" t="s">
        <v>35</v>
      </c>
      <c r="B16" s="29">
        <v>0</v>
      </c>
      <c r="C16" s="29">
        <v>0</v>
      </c>
      <c r="D16" s="29">
        <f t="shared" si="0"/>
        <v>0</v>
      </c>
      <c r="E16" s="29">
        <v>0</v>
      </c>
      <c r="F16" s="29">
        <v>200000000</v>
      </c>
      <c r="G16" s="29">
        <f t="shared" si="3"/>
        <v>200000000</v>
      </c>
      <c r="H16" s="29">
        <v>0</v>
      </c>
      <c r="I16" s="29">
        <v>229012761.41</v>
      </c>
      <c r="J16" s="29">
        <f t="shared" si="4"/>
        <v>229012761.41</v>
      </c>
      <c r="K16" s="37" t="s">
        <v>36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44">
      <c r="A17" s="28" t="s">
        <v>37</v>
      </c>
      <c r="B17" s="29">
        <v>600000000</v>
      </c>
      <c r="C17" s="29">
        <v>100000000</v>
      </c>
      <c r="D17" s="29">
        <f t="shared" si="0"/>
        <v>700000000</v>
      </c>
      <c r="E17" s="29">
        <v>600000000</v>
      </c>
      <c r="F17" s="29">
        <v>100000000</v>
      </c>
      <c r="G17" s="29">
        <f t="shared" si="3"/>
        <v>700000000</v>
      </c>
      <c r="H17" s="29">
        <v>782764320</v>
      </c>
      <c r="I17" s="29">
        <v>130460720</v>
      </c>
      <c r="J17" s="29">
        <f t="shared" si="4"/>
        <v>913225040</v>
      </c>
      <c r="K17" s="35" t="s">
        <v>38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>
      <c r="A18" s="28" t="s">
        <v>39</v>
      </c>
      <c r="B18" s="29">
        <f>71040828+96619306</f>
        <v>167660134</v>
      </c>
      <c r="C18" s="29">
        <v>0</v>
      </c>
      <c r="D18" s="29">
        <f t="shared" si="0"/>
        <v>167660134</v>
      </c>
      <c r="E18" s="29">
        <f>71040828+96619306</f>
        <v>167660134</v>
      </c>
      <c r="F18" s="29">
        <v>0</v>
      </c>
      <c r="G18" s="29">
        <f t="shared" si="3"/>
        <v>167660134</v>
      </c>
      <c r="H18" s="29">
        <f>94231421.9569449+128159747.699917</f>
        <v>222391169.6568619</v>
      </c>
      <c r="I18" s="29"/>
      <c r="J18" s="29">
        <f t="shared" si="4"/>
        <v>222391169.6568619</v>
      </c>
      <c r="K18" s="37" t="s">
        <v>40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>
      <c r="A19" s="12" t="s">
        <v>41</v>
      </c>
      <c r="B19" s="13">
        <f t="shared" ref="B19:E19" si="5">SUM(B4:B18)</f>
        <v>11327660134</v>
      </c>
      <c r="C19" s="13">
        <f t="shared" si="5"/>
        <v>18585000000</v>
      </c>
      <c r="D19" s="13">
        <f t="shared" si="5"/>
        <v>29912660134</v>
      </c>
      <c r="E19" s="13">
        <f t="shared" si="5"/>
        <v>7118425185.8400002</v>
      </c>
      <c r="F19" s="13">
        <f>SUM(F4:F18)+1983429594.23+ 910341368.28</f>
        <v>22770772035.509998</v>
      </c>
      <c r="G19" s="13">
        <f t="shared" ref="G19:H19" si="6">SUM(G4:G18)</f>
        <v>29912660134</v>
      </c>
      <c r="H19" s="13">
        <f t="shared" si="6"/>
        <v>9984025596.0278778</v>
      </c>
      <c r="I19" s="13">
        <f>SUM(I4:I18)+2204851624.28+1002102579.75</f>
        <v>30084011333.66</v>
      </c>
      <c r="J19" s="13">
        <f>SUM(J4:J18)</f>
        <v>40068036929.677879</v>
      </c>
      <c r="K19" s="14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72">
      <c r="A20" s="28" t="s">
        <v>42</v>
      </c>
      <c r="B20" s="29">
        <v>0</v>
      </c>
      <c r="C20" s="29">
        <v>1500000000</v>
      </c>
      <c r="D20" s="29">
        <f t="shared" ref="D20:D23" si="7">SUM(B20:C20)</f>
        <v>1500000000</v>
      </c>
      <c r="E20" s="29">
        <v>0</v>
      </c>
      <c r="F20" s="29">
        <v>1500000000</v>
      </c>
      <c r="G20" s="29">
        <f t="shared" ref="G20:G23" si="8">SUM(E20:F20)</f>
        <v>1500000000</v>
      </c>
      <c r="H20" s="29">
        <v>0</v>
      </c>
      <c r="I20" s="29">
        <v>1956910800</v>
      </c>
      <c r="J20" s="29">
        <f t="shared" ref="J20:J23" si="9">SUM(H20:I20)</f>
        <v>1956910800</v>
      </c>
      <c r="K20" s="35" t="s">
        <v>43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72">
      <c r="A21" s="36" t="s">
        <v>44</v>
      </c>
      <c r="B21" s="29">
        <v>4392583672</v>
      </c>
      <c r="C21" s="29">
        <v>0</v>
      </c>
      <c r="D21" s="29">
        <f t="shared" si="7"/>
        <v>4392583672</v>
      </c>
      <c r="E21" s="29">
        <v>4392583672</v>
      </c>
      <c r="F21" s="29">
        <v>0</v>
      </c>
      <c r="G21" s="29">
        <f t="shared" si="8"/>
        <v>4392583672</v>
      </c>
      <c r="H21" s="29">
        <v>5730596285.0900002</v>
      </c>
      <c r="I21" s="29">
        <v>0</v>
      </c>
      <c r="J21" s="29">
        <f t="shared" si="9"/>
        <v>5730596285.0900002</v>
      </c>
      <c r="K21" s="35" t="s">
        <v>43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72">
      <c r="A22" s="28" t="s">
        <v>45</v>
      </c>
      <c r="B22" s="29">
        <v>1774471573</v>
      </c>
      <c r="C22" s="29">
        <v>0</v>
      </c>
      <c r="D22" s="29">
        <f t="shared" si="7"/>
        <v>1774471573</v>
      </c>
      <c r="E22" s="29">
        <v>1774471573</v>
      </c>
      <c r="F22" s="29">
        <v>0</v>
      </c>
      <c r="G22" s="29">
        <f t="shared" si="8"/>
        <v>1774471573</v>
      </c>
      <c r="H22" s="29">
        <v>2314988390.3299999</v>
      </c>
      <c r="I22" s="29">
        <v>0</v>
      </c>
      <c r="J22" s="29">
        <f t="shared" si="9"/>
        <v>2314988390.3299999</v>
      </c>
      <c r="K22" s="35" t="s">
        <v>43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72">
      <c r="A23" s="28" t="s">
        <v>46</v>
      </c>
      <c r="B23" s="29">
        <v>0</v>
      </c>
      <c r="C23" s="29">
        <v>110051950</v>
      </c>
      <c r="D23" s="29">
        <f t="shared" si="7"/>
        <v>110051950</v>
      </c>
      <c r="E23" s="29">
        <v>0</v>
      </c>
      <c r="F23" s="29">
        <v>110051950</v>
      </c>
      <c r="G23" s="29">
        <f t="shared" si="8"/>
        <v>110051950</v>
      </c>
      <c r="H23" s="29">
        <v>0</v>
      </c>
      <c r="I23" s="29">
        <v>143574566.34</v>
      </c>
      <c r="J23" s="29">
        <f t="shared" si="9"/>
        <v>143574566.34</v>
      </c>
      <c r="K23" s="35" t="s">
        <v>43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5.75" customHeight="1">
      <c r="A24" s="12" t="s">
        <v>47</v>
      </c>
      <c r="B24" s="13">
        <f t="shared" ref="B24:J24" si="10">SUM(B20:B23)</f>
        <v>6167055245</v>
      </c>
      <c r="C24" s="13">
        <f t="shared" si="10"/>
        <v>1610051950</v>
      </c>
      <c r="D24" s="13">
        <f t="shared" si="10"/>
        <v>7777107195</v>
      </c>
      <c r="E24" s="13">
        <f t="shared" si="10"/>
        <v>6167055245</v>
      </c>
      <c r="F24" s="13">
        <f t="shared" si="10"/>
        <v>1610051950</v>
      </c>
      <c r="G24" s="13">
        <f t="shared" si="10"/>
        <v>7777107195</v>
      </c>
      <c r="H24" s="13">
        <f t="shared" si="10"/>
        <v>8045584675.4200001</v>
      </c>
      <c r="I24" s="13">
        <f t="shared" si="10"/>
        <v>2100485366.3399999</v>
      </c>
      <c r="J24" s="13">
        <f t="shared" si="10"/>
        <v>10146070041.76</v>
      </c>
      <c r="K24" s="20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2" ht="15.75" customHeight="1">
      <c r="A25" s="3" t="s">
        <v>48</v>
      </c>
      <c r="B25" s="15">
        <f t="shared" ref="B25:J25" si="11">B19+B24</f>
        <v>17494715379</v>
      </c>
      <c r="C25" s="15">
        <f t="shared" si="11"/>
        <v>20195051950</v>
      </c>
      <c r="D25" s="15">
        <f t="shared" si="11"/>
        <v>37689767329</v>
      </c>
      <c r="E25" s="15">
        <f t="shared" si="11"/>
        <v>13285480430.84</v>
      </c>
      <c r="F25" s="15">
        <f t="shared" si="11"/>
        <v>24380823985.509998</v>
      </c>
      <c r="G25" s="15">
        <f t="shared" si="11"/>
        <v>37689767329</v>
      </c>
      <c r="H25" s="15">
        <f t="shared" si="11"/>
        <v>18029610271.447876</v>
      </c>
      <c r="I25" s="15">
        <f t="shared" si="11"/>
        <v>32184496700</v>
      </c>
      <c r="J25" s="22">
        <f t="shared" si="11"/>
        <v>50214106971.437881</v>
      </c>
      <c r="K25" s="21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ht="15.75" customHeight="1">
      <c r="A26" s="40"/>
      <c r="B26" s="40"/>
      <c r="C26" s="40"/>
      <c r="D26" s="40"/>
      <c r="E26" s="40"/>
      <c r="F26" s="16"/>
      <c r="G26" s="40"/>
      <c r="H26" s="40"/>
      <c r="I26" s="16"/>
      <c r="J26" s="40"/>
      <c r="K26" s="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5.75" customHeight="1">
      <c r="A27" s="2"/>
      <c r="B27" s="2"/>
      <c r="C27" s="17"/>
      <c r="D27" s="17"/>
      <c r="E27" s="17"/>
      <c r="F27" s="17"/>
      <c r="G27" s="2"/>
      <c r="H27" s="2"/>
      <c r="I27" s="2"/>
      <c r="J27" s="2"/>
      <c r="K27" s="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</row>
  </sheetData>
  <mergeCells count="5">
    <mergeCell ref="A2:A3"/>
    <mergeCell ref="B2:D2"/>
    <mergeCell ref="E2:G2"/>
    <mergeCell ref="H2:J2"/>
    <mergeCell ref="K2:K3"/>
  </mergeCells>
  <hyperlinks>
    <hyperlink ref="K5" r:id="rId1" xr:uid="{00000000-0004-0000-0000-000000000000}"/>
    <hyperlink ref="K6" r:id="rId2" xr:uid="{00000000-0004-0000-0000-000001000000}"/>
    <hyperlink ref="K7" r:id="rId3" xr:uid="{00000000-0004-0000-0000-000002000000}"/>
    <hyperlink ref="K9" r:id="rId4" xr:uid="{00000000-0004-0000-0000-000003000000}"/>
    <hyperlink ref="K17" r:id="rId5" xr:uid="{00000000-0004-0000-0000-000004000000}"/>
    <hyperlink ref="K20" r:id="rId6" xr:uid="{00000000-0004-0000-0000-000005000000}"/>
    <hyperlink ref="K21" r:id="rId7" xr:uid="{00000000-0004-0000-0000-000006000000}"/>
    <hyperlink ref="K22" r:id="rId8" xr:uid="{00000000-0004-0000-0000-000007000000}"/>
    <hyperlink ref="K23" r:id="rId9" xr:uid="{00000000-0004-0000-0000-000008000000}"/>
    <hyperlink ref="K8" r:id="rId10" display="*Valor estimado, mas não representa teto, cabendo à Vale a realização de ações e gastos que garantam a recuperação do meio ambiente verificada por meio do alcance de indicadores de qualidade ambiental iguais ou melhores que os anteriores ao Rompimento._x000a_*Valor Atualizado com correção monetária calculada pela Superintendência Central de Reparação Pró-Brumadinho a partir da Calculadora do Cidadão do Banco Central do Brasil, com início em 04/2021 e fim no último mês disponível." xr:uid="{60709E8E-B2D6-4BC9-A943-8AB7D0784C7D}"/>
  </hyperlinks>
  <pageMargins left="0" right="0" top="0" bottom="0" header="0" footer="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Rodrigues</dc:creator>
  <cp:keywords/>
  <dc:description/>
  <cp:lastModifiedBy/>
  <cp:revision/>
  <dcterms:created xsi:type="dcterms:W3CDTF">2024-04-10T14:12:07Z</dcterms:created>
  <dcterms:modified xsi:type="dcterms:W3CDTF">2026-02-02T18:30:18Z</dcterms:modified>
  <cp:category/>
  <cp:contentStatus/>
</cp:coreProperties>
</file>