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C:\Users\karen\Downloads\"/>
    </mc:Choice>
  </mc:AlternateContent>
  <xr:revisionPtr revIDLastSave="0" documentId="13_ncr:1_{140AAB7E-6B3E-4CD1-95FD-277258C37F59}" xr6:coauthVersionLast="47" xr6:coauthVersionMax="47" xr10:uidLastSave="{00000000-0000-0000-0000-000000000000}"/>
  <bookViews>
    <workbookView xWindow="-108" yWindow="-108" windowWidth="23256" windowHeight="12456" tabRatio="867" xr2:uid="{00000000-000D-0000-FFFF-FFFF00000000}"/>
  </bookViews>
  <sheets>
    <sheet name="% realocação valores iniciativa" sheetId="11" r:id="rId1"/>
    <sheet name="Tabela 1 -Iniciativas com valor" sheetId="9" r:id="rId2"/>
    <sheet name="Tabela2-Iniciativas postergadas" sheetId="8" r:id="rId3"/>
    <sheet name="Tabela 3 Iniciats não incluí PL" sheetId="7" r:id="rId4"/>
  </sheets>
  <definedNames>
    <definedName name="_xlnm._FilterDatabase" localSheetId="0" hidden="1">'% realocação valores iniciativa'!$A$2:$H$83</definedName>
    <definedName name="_xlnm._FilterDatabase" localSheetId="1" hidden="1">'Tabela 1 -Iniciativas com valor'!$A$3:$H$66</definedName>
    <definedName name="_xlnm._FilterDatabase" localSheetId="3" hidden="1">'Tabela 3 Iniciats não incluí PL'!$A$3:$D$7</definedName>
    <definedName name="_xlnm._FilterDatabase" localSheetId="2" hidden="1">'Tabela2-Iniciativas postergadas'!$A$3:$D$18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0" i="11" l="1"/>
  <c r="H60" i="11"/>
  <c r="F69" i="11"/>
  <c r="G69" i="11" s="1"/>
  <c r="D52" i="9"/>
  <c r="E52" i="9" s="1"/>
  <c r="F10" i="11"/>
  <c r="G10" i="11" s="1"/>
  <c r="F11" i="11"/>
  <c r="H87" i="11"/>
  <c r="E83" i="11"/>
  <c r="D83" i="11"/>
  <c r="H82" i="11"/>
  <c r="G82" i="11"/>
  <c r="H81" i="11"/>
  <c r="G81" i="11"/>
  <c r="H80" i="11"/>
  <c r="G80" i="11"/>
  <c r="H79" i="11"/>
  <c r="G79" i="11"/>
  <c r="H78" i="11"/>
  <c r="G78" i="11"/>
  <c r="H77" i="11"/>
  <c r="G77" i="11"/>
  <c r="H76" i="11"/>
  <c r="G76" i="11"/>
  <c r="H75" i="11"/>
  <c r="G75" i="11"/>
  <c r="H74" i="11"/>
  <c r="G74" i="11"/>
  <c r="H73" i="11"/>
  <c r="G73" i="11"/>
  <c r="H72" i="11"/>
  <c r="G72" i="11"/>
  <c r="H71" i="11"/>
  <c r="G71" i="11"/>
  <c r="H70" i="11"/>
  <c r="G70" i="11"/>
  <c r="H69" i="11"/>
  <c r="H68" i="11"/>
  <c r="G68" i="11"/>
  <c r="H67" i="11"/>
  <c r="G67" i="11"/>
  <c r="H66" i="11"/>
  <c r="G66" i="11"/>
  <c r="H65" i="11"/>
  <c r="G65" i="11"/>
  <c r="H64" i="11"/>
  <c r="G64" i="11"/>
  <c r="H63" i="11"/>
  <c r="G63" i="11"/>
  <c r="H62" i="11"/>
  <c r="G62" i="11"/>
  <c r="H61" i="11"/>
  <c r="G61" i="11"/>
  <c r="H59" i="11"/>
  <c r="G59" i="11"/>
  <c r="H58" i="11"/>
  <c r="G58" i="11"/>
  <c r="H57" i="11"/>
  <c r="G57" i="11"/>
  <c r="H56" i="11"/>
  <c r="G56" i="11"/>
  <c r="H55" i="11"/>
  <c r="G55" i="11"/>
  <c r="H54" i="11"/>
  <c r="G54" i="11"/>
  <c r="H53" i="11"/>
  <c r="G53" i="11"/>
  <c r="H52" i="11"/>
  <c r="G52" i="11"/>
  <c r="H51" i="11"/>
  <c r="G51" i="11"/>
  <c r="H50" i="11"/>
  <c r="G50" i="11"/>
  <c r="H49" i="11"/>
  <c r="G49" i="11"/>
  <c r="H48" i="11"/>
  <c r="G48" i="11"/>
  <c r="H47" i="11"/>
  <c r="G47" i="11"/>
  <c r="H46" i="11"/>
  <c r="G46" i="11"/>
  <c r="H45" i="11"/>
  <c r="G45" i="11"/>
  <c r="H44" i="11"/>
  <c r="G44" i="11"/>
  <c r="H43" i="11"/>
  <c r="G43" i="11"/>
  <c r="H42" i="11"/>
  <c r="G42" i="11"/>
  <c r="H41" i="11"/>
  <c r="G41" i="11"/>
  <c r="H40" i="11"/>
  <c r="G40" i="11"/>
  <c r="H39" i="11"/>
  <c r="G39" i="11"/>
  <c r="H38" i="11"/>
  <c r="G38" i="11"/>
  <c r="H37" i="11"/>
  <c r="G37" i="11"/>
  <c r="H36" i="11"/>
  <c r="G36" i="11"/>
  <c r="H35" i="11"/>
  <c r="G35" i="11"/>
  <c r="H34" i="11"/>
  <c r="G34" i="11"/>
  <c r="H33" i="11"/>
  <c r="G33" i="11"/>
  <c r="H32" i="11"/>
  <c r="G32" i="11"/>
  <c r="H31" i="11"/>
  <c r="G31" i="11"/>
  <c r="H30" i="11"/>
  <c r="G30" i="11"/>
  <c r="H29" i="11"/>
  <c r="G29" i="11"/>
  <c r="H28" i="11"/>
  <c r="G28" i="11"/>
  <c r="H27" i="11"/>
  <c r="G27" i="11"/>
  <c r="H26" i="11"/>
  <c r="G26" i="11"/>
  <c r="H25" i="11"/>
  <c r="G25" i="11"/>
  <c r="H24" i="11"/>
  <c r="G24" i="11"/>
  <c r="H23" i="11"/>
  <c r="G23" i="11"/>
  <c r="H22" i="11"/>
  <c r="G22" i="11"/>
  <c r="H21" i="11"/>
  <c r="G21" i="11"/>
  <c r="H20" i="11"/>
  <c r="G20" i="11"/>
  <c r="H19" i="11"/>
  <c r="G19" i="11"/>
  <c r="H18" i="11"/>
  <c r="G18" i="11"/>
  <c r="H17" i="11"/>
  <c r="G17" i="11"/>
  <c r="H16" i="11"/>
  <c r="G16" i="11"/>
  <c r="H15" i="11"/>
  <c r="G15" i="11"/>
  <c r="H14" i="11"/>
  <c r="G14" i="11"/>
  <c r="H13" i="11"/>
  <c r="G13" i="11"/>
  <c r="H12" i="11"/>
  <c r="G12" i="11"/>
  <c r="H11" i="11"/>
  <c r="G11" i="11"/>
  <c r="H10" i="11"/>
  <c r="H9" i="11"/>
  <c r="G9" i="11"/>
  <c r="H8" i="11"/>
  <c r="G8" i="11"/>
  <c r="H7" i="11"/>
  <c r="G7" i="11"/>
  <c r="H6" i="11"/>
  <c r="G6" i="11"/>
  <c r="H5" i="11"/>
  <c r="G5" i="11"/>
  <c r="H4" i="11"/>
  <c r="G4" i="11"/>
  <c r="H3" i="11"/>
  <c r="G3" i="11"/>
  <c r="F83" i="11" l="1"/>
  <c r="H83" i="11"/>
  <c r="G83" i="11"/>
  <c r="D12" i="9"/>
  <c r="D25" i="9"/>
  <c r="D45" i="9" l="1"/>
  <c r="D19" i="9" l="1"/>
  <c r="D5" i="9" l="1"/>
  <c r="D16" i="9" l="1"/>
  <c r="D54" i="9" l="1"/>
  <c r="D68" i="9" s="1"/>
</calcChain>
</file>

<file path=xl/sharedStrings.xml><?xml version="1.0" encoding="utf-8"?>
<sst xmlns="http://schemas.openxmlformats.org/spreadsheetml/2006/main" count="512" uniqueCount="135">
  <si>
    <t>Anexo do Acordo</t>
  </si>
  <si>
    <t>Órgão</t>
  </si>
  <si>
    <t>II.3</t>
  </si>
  <si>
    <t>ARMBH</t>
  </si>
  <si>
    <t>SEDE</t>
  </si>
  <si>
    <t>Elaboração de Plano Metropolitano de Segurança Hídrica para a Região Metropolitana de Belo Horizonte.</t>
  </si>
  <si>
    <t>COPASA</t>
  </si>
  <si>
    <t>Intervenções e Obras a serem realizadas, sob a responsabilidade e de propriedade do Estado de Minas Gerais, com o objetivo de aumentar a resiliência das Bacias do Paraopeba e Rio das Velhas, de modo a garantir o abastecimento da Região Metropolitana de Belo Horizonte - RMBH.</t>
  </si>
  <si>
    <t>III</t>
  </si>
  <si>
    <t>SEGOV</t>
  </si>
  <si>
    <t>Recuperação de rodovias pavimentadas em pior estado, conforme avaliação técnica do DER-MG / conclusão de corredor logístico estruturante, conforme critérios técnicos da Seinfra / melhoria da infraestrutura dos municípios</t>
  </si>
  <si>
    <t>SEINFRA</t>
  </si>
  <si>
    <t>Complementação dos recursos federais para o Metrô da RMBH</t>
  </si>
  <si>
    <t>Construção de pontes em São Francisco, Manga e São Romão sobre o Rio São Francisco</t>
  </si>
  <si>
    <t>Implantação do Rodoanel da Região Metropolitana de Belo Horizonte</t>
  </si>
  <si>
    <t>Recuperação de rodovias pavimentadas em pior estado, conforme avaliação técnica do DER-MG/conclusão de corredor logístico estruturante, conforme critérios técnicos da SEINFRA</t>
  </si>
  <si>
    <t>IV</t>
  </si>
  <si>
    <t>AGE</t>
  </si>
  <si>
    <t>Reestruturação logística, tecnológica e de cobrança da dívida ativa da AGE</t>
  </si>
  <si>
    <t>ARMVA</t>
  </si>
  <si>
    <t>Elaboração de Plano Metropolitano de Segurança Hídrica para a Região Metropolitana do Vale do Aço</t>
  </si>
  <si>
    <t>ARSAE</t>
  </si>
  <si>
    <t>Implantação do Sistema de Informações Regulatórias da ARSAE-MG</t>
  </si>
  <si>
    <t>CBMMG</t>
  </si>
  <si>
    <t>Execução de obras e serviços de engenharia em várias unidades do CBMMG</t>
  </si>
  <si>
    <t xml:space="preserve">Expansão e fortalecimento da Academia do Corpo de Bombeiros Militar </t>
  </si>
  <si>
    <t>Implementação do sistema de comunicação crítica do CBMMG para monitoramento das áreas de risco</t>
  </si>
  <si>
    <t>Instalação de canis em Unidades Operacionais do CBMMG</t>
  </si>
  <si>
    <t>Reestruturação das Tecnologias de Informação do CBMMG</t>
  </si>
  <si>
    <t>Renovação da frota da CBMMG, modernização logística e reposição de materiais</t>
  </si>
  <si>
    <t>CGE</t>
  </si>
  <si>
    <t>Fortalecimento e reestruturação tecnológica da Controladoria Geral do Estado</t>
  </si>
  <si>
    <t>Z. Estruturas de apoio</t>
  </si>
  <si>
    <t>FHEMIG</t>
  </si>
  <si>
    <t>SES</t>
  </si>
  <si>
    <t>Reestruturação dos Hospitais da Rede FHEMIG (Hospital Infantil João Paulo II, Hospital João XXIII e Hospital Júlia Kubitschek)</t>
  </si>
  <si>
    <t>FUNED</t>
  </si>
  <si>
    <t>Ações de Enfrentamento à COVID-19</t>
  </si>
  <si>
    <t>Estruturação, reforma e ampliação da Fundação Ezequiel Dias – Funed</t>
  </si>
  <si>
    <t>Estudo de viabilidade técnica e financeira e modelo de gestão da reestruturação da Fundação Ezequiel Dias – Funed</t>
  </si>
  <si>
    <t>GMG</t>
  </si>
  <si>
    <t>Convivência com a Seca - Construção de cisternas</t>
  </si>
  <si>
    <t>IEPHA</t>
  </si>
  <si>
    <t>SECULT</t>
  </si>
  <si>
    <t>Georreferenciamento de bens culturais protegidos</t>
  </si>
  <si>
    <t>IMA</t>
  </si>
  <si>
    <t>SEAPA</t>
  </si>
  <si>
    <t>Fortalecimento da estrutura e dos processos do Instituto Mineiro de Agropecuária</t>
  </si>
  <si>
    <t>Implantação do Sistema de Gestão de Processos (BPMS) no Instituto Mineiro de Agropecuária (IMA)</t>
  </si>
  <si>
    <t>Reestruturação do laboratório de química agropecuária do Instituto Mineiro de Agropecuária</t>
  </si>
  <si>
    <t>Revitalização do Parque de Exposições Bolivar de Andrade</t>
  </si>
  <si>
    <t>OGE</t>
  </si>
  <si>
    <t>Implantação da Ouvidoria 4.0 e Ouvidoria Móvel</t>
  </si>
  <si>
    <t>PCMG</t>
  </si>
  <si>
    <t>Construção de Delegacia de Polícia em Nova Lima</t>
  </si>
  <si>
    <t>Construção do Núcleo Integrado de Perícias da Polícia Civil de Minas Gerais</t>
  </si>
  <si>
    <t>Estruturação operacional da Polícia Civil de Minas Gerais</t>
  </si>
  <si>
    <t>Modernização da identificação civil e criminal - Digitalização do acervo de fichas datiloscópicas e cartões onomásticos</t>
  </si>
  <si>
    <t>Modernização das aeronaves da Polícia Civil do Estado de Minas Gerais</t>
  </si>
  <si>
    <t>Projeto ABIS - Sistema Automatizado de Identificação Biométrica</t>
  </si>
  <si>
    <t>PMMG</t>
  </si>
  <si>
    <t>Ampliação da capacidade de cobertura da malha aérea da Polícia Militar de Minas Gerais</t>
  </si>
  <si>
    <t>Ampliação da rede de rádio digital no interior do Estado de Minas Gerais</t>
  </si>
  <si>
    <t>Fortalecimento da atividade de recobrimento da Polícia Militar de Minas Gerais - Aquisição de motos para o Batalhão ROTAM</t>
  </si>
  <si>
    <t>Fortalecimento do atendimento à saúde militar</t>
  </si>
  <si>
    <t>Proteção policial individual e do cidadão mineiro</t>
  </si>
  <si>
    <t>Segurança Rural e de Áreas de Risco</t>
  </si>
  <si>
    <t>Plano de Desenvolvimento da Cadeia Agropecuária</t>
  </si>
  <si>
    <t>Fortalecimento da competitividade turística de Minas Gerais</t>
  </si>
  <si>
    <t>Pesquisas, Tendências e Monitoramento da Cultura e do Turismo</t>
  </si>
  <si>
    <t>Plano de Desenvolvimento Integrado do Turismo em Minas Gerais</t>
  </si>
  <si>
    <t>Elaboração de instrumentos de gestão para desenvolvimento de mineração sustentável e competitiva - Avaliação Ambiental Estratégica</t>
  </si>
  <si>
    <t>Elaboração de instrumentos de gestão para desenvolvimento de mineração sustentável e competitiva - Elaboração do Plano Estadual da Mineração de Minas Gerais</t>
  </si>
  <si>
    <t>Gasoduto - Linha tronco Bacia do Paraopeba</t>
  </si>
  <si>
    <t>Corredor Sudoeste - Interligação do transporte público entre municípios atingidos e a Rede de Metrô da RMBH (ou alternativa ferroviária que se mostre viável)</t>
  </si>
  <si>
    <t>Elaboração de projetos rodoviários - Brumadinho-Mário Campos-BR381</t>
  </si>
  <si>
    <t>Elaboração de projetos rodoviários - Pequenas pontes (travessia de 29 cursos d'água)</t>
  </si>
  <si>
    <t>Melhoria da infraestrutura dos municípios por meio da conclusão de convênios em andamento - SEINFRA</t>
  </si>
  <si>
    <t>Prevenção de Enchentes - Construção de Bacias de Contenção no Córrego Ferrugem</t>
  </si>
  <si>
    <t>Prevenção de Enchentes - Desapropriação para construção de bacias de contenção no Córrego Riacho das Pedras.</t>
  </si>
  <si>
    <t>Realização de obras rodoviárias - Caeté - Barão de Cocais e Contorno de Barão de Cocais</t>
  </si>
  <si>
    <t>SEJUSP</t>
  </si>
  <si>
    <t>Reintegração social e humanização do sistema prisional</t>
  </si>
  <si>
    <t>SEPLAG</t>
  </si>
  <si>
    <t>Ampliação de postos de abastecimento próprios do Estado</t>
  </si>
  <si>
    <t>Capacitação de gestores municipais</t>
  </si>
  <si>
    <t>Estruturação de Museu Ambiental</t>
  </si>
  <si>
    <t>Melhoria da estrutura logística e energética da Cidade Administrativa para redução de custos</t>
  </si>
  <si>
    <t>Conclusão de obra e Equipagem de Hospitais Regionais</t>
  </si>
  <si>
    <t>SISEMA</t>
  </si>
  <si>
    <t>Ações de Prevenção e Combate a Incêndio em Unidades de Conservação Estaduais</t>
  </si>
  <si>
    <t>Áreas de soltura no âmbito do Projeto Áreas de Soltura de Animais Silvestres - ASAS</t>
  </si>
  <si>
    <t>Consolidação das unidades de conservação no Estado de Minas Gerais</t>
  </si>
  <si>
    <t>Construção e/ou manutenção de Centros de Triagem e Reabilitação de Animais Silvestres no Estado de Minas Gerais</t>
  </si>
  <si>
    <t>Consultoria técnica sobre a descaracterização das barragens I e II da Mundo Mineração Ltda.</t>
  </si>
  <si>
    <t>Fortalecimento da estrutura de fiscalização do Sistema Estadual de Meio Ambiente</t>
  </si>
  <si>
    <t>Implantação de Fábrica de Software para construção de sistema de governança ambiental</t>
  </si>
  <si>
    <t>Manutenção de mantenedouros e criadouros conservacionistas</t>
  </si>
  <si>
    <t>Estruturas de apoio</t>
  </si>
  <si>
    <t>Z. Ressarcimentos e contratações temporárias</t>
  </si>
  <si>
    <t>Ressarcimentos de despesas públicas</t>
  </si>
  <si>
    <t>Total</t>
  </si>
  <si>
    <t>Revisão e atualização do PELT - Plano Estratégico de Logística de Transportes de Minas Gerais</t>
  </si>
  <si>
    <t>Aquisição de caminhões tanque abastecedores</t>
  </si>
  <si>
    <t>Capacitação, por meio de educação à distância, em Defesa Civil</t>
  </si>
  <si>
    <t>Estruturação e potencialização da Escola de Defesa Civil</t>
  </si>
  <si>
    <t>SEPLAG (PM e CBM)</t>
  </si>
  <si>
    <t>TABELA 3</t>
  </si>
  <si>
    <t>Melhoria da infraestrutura dos municípios</t>
  </si>
  <si>
    <t>Melhoria da infraestrutura dos municípios - Outros repasses</t>
  </si>
  <si>
    <t>Valor</t>
  </si>
  <si>
    <t>DER</t>
  </si>
  <si>
    <t>Recuperação de rodovias pavimentadas em pior estado, conforme avaliação técnica do DER-MG / conclusão de corredor logístico estruturante, conforme critérios técnicos da Seinfra - Mobilidade regional na Bacia do Paraopeba</t>
  </si>
  <si>
    <t>Melhoria da infraestrutura dos municípios - Mobilidade regional na Bacia do Paraopeba</t>
  </si>
  <si>
    <t>Valor nominal do Acordo</t>
  </si>
  <si>
    <t>Recuperação de rodovias pavimentadas em pior estado, conforme
avaliação técnica do DER-MG / conclusão de corredor logístico
estruturante, conforme critérios técnicos da Seinfra - Mobilidade
regional na Bacia do Paraopeba</t>
  </si>
  <si>
    <t>EGE-SEF</t>
  </si>
  <si>
    <t>Despesas públicas - recolhimento ao PASEP</t>
  </si>
  <si>
    <t>Total Geral</t>
  </si>
  <si>
    <t>I.3</t>
  </si>
  <si>
    <t>Projetos Regionais Rodoviários - Mobilidade regional na Bacia do Paraopeba</t>
  </si>
  <si>
    <t>Construção e manutenção de um Novo Complexo de Saúde e operação de serviços não assistenciais/laboratoriais</t>
  </si>
  <si>
    <t>Melhoria da infraestrutura dos municípios – Adequação de serviços de transporte fluvial em Morada Nova de Minas</t>
  </si>
  <si>
    <t>Atualização do Plano de Desenvolvimento Urbano Integrado da Região Metropolitana de Belo Horizonte – PDUI-RMBH</t>
  </si>
  <si>
    <t>Iniciativa</t>
  </si>
  <si>
    <t>Contratações temporárias e outras despesas de pessoal</t>
  </si>
  <si>
    <t>TABELA 1 - Iniciativas que terão início de execução autorizado</t>
  </si>
  <si>
    <t>TABELA 2 - Iniciativas que terão execução autorizada posteriormente, condicionada à existência de saldo financeiro dos respectivos anexos, também de acordo com avaliação de viabilidade técnica e financeira.</t>
  </si>
  <si>
    <t>Valor atualizado</t>
  </si>
  <si>
    <t>Diferença entre os valores nominais das iniciativas (B-A)</t>
  </si>
  <si>
    <t>Valor previsto na Lei 23.830/21 (A)</t>
  </si>
  <si>
    <t xml:space="preserve">Melhoria da infraestrutura dos municípios – Fortalecimento do transporte metropolitano </t>
  </si>
  <si>
    <t>Valor atualizado até a Deliberação 020/2024 (B)</t>
  </si>
  <si>
    <t xml:space="preserve">Valor de correção monetária e redimentos aplicados e conversões judiciais homologadas - atualizado até a Deliberação 020/2024 (C) </t>
  </si>
  <si>
    <t>Valor Total da Iniciativa - Valor atualizado até a Deliberação 020/2024 (B+C)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</si>
</sst>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6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left" vertical="center" wrapText="1"/>
    </xf>
    <xf numFmtId="43" fontId="0" fillId="0" borderId="0" xfId="1" applyFont="1" applyAlignment="1">
      <alignment wrapText="1"/>
    </xf>
    <xf numFmtId="43" fontId="0" fillId="0" borderId="1" xfId="1" applyFont="1" applyBorder="1" applyAlignment="1">
      <alignment wrapText="1"/>
    </xf>
    <xf numFmtId="43" fontId="0" fillId="0" borderId="1" xfId="1" applyFont="1" applyFill="1" applyBorder="1" applyAlignment="1">
      <alignment wrapText="1"/>
    </xf>
    <xf numFmtId="0" fontId="0" fillId="0" borderId="1" xfId="0" pivotButton="1" applyBorder="1" applyAlignment="1">
      <alignment wrapText="1"/>
    </xf>
    <xf numFmtId="4" fontId="0" fillId="0" borderId="0" xfId="0" applyNumberFormat="1"/>
    <xf numFmtId="0" fontId="0" fillId="0" borderId="0" xfId="0" applyAlignment="1">
      <alignment horizontal="right" wrapText="1"/>
    </xf>
    <xf numFmtId="43" fontId="0" fillId="0" borderId="0" xfId="0" applyNumberFormat="1" applyAlignment="1">
      <alignment wrapText="1"/>
    </xf>
    <xf numFmtId="43" fontId="0" fillId="0" borderId="0" xfId="1" applyFont="1" applyFill="1" applyBorder="1" applyAlignment="1">
      <alignment wrapText="1"/>
    </xf>
    <xf numFmtId="43" fontId="0" fillId="0" borderId="0" xfId="1" applyFont="1"/>
    <xf numFmtId="10" fontId="0" fillId="2" borderId="0" xfId="2" applyNumberFormat="1" applyFont="1" applyFill="1"/>
    <xf numFmtId="10" fontId="0" fillId="0" borderId="0" xfId="2" applyNumberFormat="1" applyFont="1" applyAlignment="1">
      <alignment wrapText="1"/>
    </xf>
    <xf numFmtId="43" fontId="3" fillId="0" borderId="1" xfId="1" applyFont="1" applyFill="1" applyBorder="1" applyAlignment="1">
      <alignment wrapText="1"/>
    </xf>
    <xf numFmtId="43" fontId="3" fillId="0" borderId="3" xfId="1" applyFont="1" applyFill="1" applyBorder="1" applyAlignment="1">
      <alignment wrapText="1"/>
    </xf>
    <xf numFmtId="0" fontId="0" fillId="0" borderId="3" xfId="0" applyBorder="1" applyAlignment="1">
      <alignment wrapText="1"/>
    </xf>
    <xf numFmtId="43" fontId="0" fillId="0" borderId="3" xfId="1" applyFont="1" applyFill="1" applyBorder="1" applyAlignment="1">
      <alignment wrapText="1"/>
    </xf>
    <xf numFmtId="0" fontId="0" fillId="0" borderId="2" xfId="0" applyBorder="1" applyAlignment="1">
      <alignment wrapText="1"/>
    </xf>
    <xf numFmtId="43" fontId="0" fillId="0" borderId="2" xfId="1" applyFont="1" applyFill="1" applyBorder="1" applyAlignment="1">
      <alignment wrapText="1"/>
    </xf>
    <xf numFmtId="0" fontId="3" fillId="0" borderId="1" xfId="0" applyFont="1" applyBorder="1" applyAlignment="1">
      <alignment wrapText="1"/>
    </xf>
    <xf numFmtId="0" fontId="0" fillId="0" borderId="4" xfId="0" applyBorder="1" applyAlignment="1">
      <alignment wrapText="1"/>
    </xf>
    <xf numFmtId="43" fontId="0" fillId="0" borderId="4" xfId="1" applyFont="1" applyFill="1" applyBorder="1" applyAlignment="1">
      <alignment wrapText="1"/>
    </xf>
    <xf numFmtId="0" fontId="3" fillId="0" borderId="3" xfId="0" applyFont="1" applyBorder="1" applyAlignment="1">
      <alignment wrapText="1"/>
    </xf>
    <xf numFmtId="4" fontId="0" fillId="0" borderId="0" xfId="0" applyNumberFormat="1" applyAlignment="1">
      <alignment wrapText="1"/>
    </xf>
    <xf numFmtId="43" fontId="4" fillId="0" borderId="1" xfId="1" applyFont="1" applyBorder="1" applyAlignment="1">
      <alignment horizontal="center" vertical="center" wrapText="1"/>
    </xf>
    <xf numFmtId="0" fontId="0" fillId="0" borderId="1" xfId="0" applyBorder="1"/>
    <xf numFmtId="43" fontId="0" fillId="0" borderId="1" xfId="1" applyFont="1" applyBorder="1"/>
    <xf numFmtId="43" fontId="4" fillId="0" borderId="1" xfId="1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43" fontId="4" fillId="0" borderId="1" xfId="1" applyFont="1" applyBorder="1" applyAlignment="1">
      <alignment horizontal="center" vertical="center"/>
    </xf>
    <xf numFmtId="43" fontId="4" fillId="0" borderId="2" xfId="1" applyFont="1" applyBorder="1" applyAlignment="1">
      <alignment horizontal="center" vertical="center" wrapText="1"/>
    </xf>
    <xf numFmtId="43" fontId="4" fillId="0" borderId="3" xfId="1" applyFont="1" applyBorder="1" applyAlignment="1">
      <alignment horizontal="center" vertical="center" wrapText="1"/>
    </xf>
    <xf numFmtId="0" fontId="0" fillId="0" borderId="0" xfId="0" applyAlignment="1">
      <alignment horizontal="left" wrapText="1"/>
    </xf>
  </cellXfs>
  <cellStyles count="3">
    <cellStyle name="Normal" xfId="0" builtinId="0"/>
    <cellStyle name="Porcentagem" xfId="2" builtinId="5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4325E4-E21A-47C9-A859-459ACFCE504C}">
  <dimension ref="A1:H87"/>
  <sheetViews>
    <sheetView tabSelected="1" zoomScale="90" zoomScaleNormal="90" workbookViewId="0">
      <selection activeCell="G2" sqref="G2"/>
    </sheetView>
  </sheetViews>
  <sheetFormatPr defaultRowHeight="14.4" x14ac:dyDescent="0.3"/>
  <cols>
    <col min="1" max="1" width="9.109375" customWidth="1"/>
    <col min="2" max="2" width="17.44140625" customWidth="1"/>
    <col min="3" max="3" width="61.5546875" style="1" customWidth="1"/>
    <col min="4" max="8" width="19.44140625" style="12" customWidth="1"/>
  </cols>
  <sheetData>
    <row r="1" spans="1:8" x14ac:dyDescent="0.3">
      <c r="A1" s="31" t="s">
        <v>0</v>
      </c>
      <c r="B1" s="31" t="s">
        <v>1</v>
      </c>
      <c r="C1" s="31" t="s">
        <v>124</v>
      </c>
      <c r="D1" s="32" t="s">
        <v>114</v>
      </c>
      <c r="E1" s="32"/>
      <c r="F1" s="32" t="s">
        <v>128</v>
      </c>
      <c r="G1" s="32"/>
      <c r="H1" s="33" t="s">
        <v>129</v>
      </c>
    </row>
    <row r="2" spans="1:8" s="1" customFormat="1" ht="130.19999999999999" customHeight="1" x14ac:dyDescent="0.3">
      <c r="A2" s="31"/>
      <c r="B2" s="31"/>
      <c r="C2" s="31"/>
      <c r="D2" s="26" t="s">
        <v>130</v>
      </c>
      <c r="E2" s="26" t="s">
        <v>132</v>
      </c>
      <c r="F2" s="26" t="s">
        <v>133</v>
      </c>
      <c r="G2" s="26" t="s">
        <v>134</v>
      </c>
      <c r="H2" s="34"/>
    </row>
    <row r="3" spans="1:8" ht="28.8" x14ac:dyDescent="0.3">
      <c r="A3" s="27" t="s">
        <v>119</v>
      </c>
      <c r="B3" s="27" t="s">
        <v>111</v>
      </c>
      <c r="C3" s="2" t="s">
        <v>120</v>
      </c>
      <c r="D3" s="28">
        <v>0</v>
      </c>
      <c r="E3" s="28">
        <v>0</v>
      </c>
      <c r="F3" s="28">
        <v>262717753.97999999</v>
      </c>
      <c r="G3" s="28">
        <f>E3+F3</f>
        <v>262717753.97999999</v>
      </c>
      <c r="H3" s="28">
        <f>E3-D3</f>
        <v>0</v>
      </c>
    </row>
    <row r="4" spans="1:8" ht="57.6" x14ac:dyDescent="0.3">
      <c r="A4" s="27" t="s">
        <v>2</v>
      </c>
      <c r="B4" s="27" t="s">
        <v>6</v>
      </c>
      <c r="C4" s="2" t="s">
        <v>7</v>
      </c>
      <c r="D4" s="28">
        <v>2050000000</v>
      </c>
      <c r="E4" s="28">
        <v>2050000000</v>
      </c>
      <c r="F4" s="28">
        <v>377295557.89000034</v>
      </c>
      <c r="G4" s="28">
        <f t="shared" ref="G4:G68" si="0">E4+F4</f>
        <v>2427295557.8900003</v>
      </c>
      <c r="H4" s="28">
        <f t="shared" ref="H4:H68" si="1">E4-D4</f>
        <v>0</v>
      </c>
    </row>
    <row r="5" spans="1:8" ht="57.6" x14ac:dyDescent="0.3">
      <c r="A5" s="27" t="s">
        <v>8</v>
      </c>
      <c r="B5" s="27" t="s">
        <v>111</v>
      </c>
      <c r="C5" s="2" t="s">
        <v>115</v>
      </c>
      <c r="D5" s="28">
        <v>0</v>
      </c>
      <c r="E5" s="28">
        <v>0</v>
      </c>
      <c r="F5" s="28">
        <v>164460000</v>
      </c>
      <c r="G5" s="28">
        <f t="shared" si="0"/>
        <v>164460000</v>
      </c>
      <c r="H5" s="28">
        <f t="shared" si="1"/>
        <v>0</v>
      </c>
    </row>
    <row r="6" spans="1:8" ht="57.6" x14ac:dyDescent="0.3">
      <c r="A6" s="27" t="s">
        <v>8</v>
      </c>
      <c r="B6" s="27" t="s">
        <v>9</v>
      </c>
      <c r="C6" s="2" t="s">
        <v>10</v>
      </c>
      <c r="D6" s="28">
        <v>450000000</v>
      </c>
      <c r="E6" s="28">
        <v>450000000</v>
      </c>
      <c r="F6" s="28">
        <v>0</v>
      </c>
      <c r="G6" s="28">
        <f t="shared" si="0"/>
        <v>450000000</v>
      </c>
      <c r="H6" s="28">
        <f t="shared" si="1"/>
        <v>0</v>
      </c>
    </row>
    <row r="7" spans="1:8" x14ac:dyDescent="0.3">
      <c r="A7" s="27" t="s">
        <v>8</v>
      </c>
      <c r="B7" s="27" t="s">
        <v>11</v>
      </c>
      <c r="C7" s="2" t="s">
        <v>12</v>
      </c>
      <c r="D7" s="28">
        <v>427973562</v>
      </c>
      <c r="E7" s="28">
        <v>427970000</v>
      </c>
      <c r="F7" s="28">
        <v>42186273.049999997</v>
      </c>
      <c r="G7" s="28">
        <f t="shared" si="0"/>
        <v>470156273.05000001</v>
      </c>
      <c r="H7" s="28">
        <f t="shared" si="1"/>
        <v>-3562</v>
      </c>
    </row>
    <row r="8" spans="1:8" ht="28.8" x14ac:dyDescent="0.3">
      <c r="A8" s="27" t="s">
        <v>8</v>
      </c>
      <c r="B8" s="27" t="s">
        <v>11</v>
      </c>
      <c r="C8" s="2" t="s">
        <v>13</v>
      </c>
      <c r="D8" s="28">
        <v>300000000</v>
      </c>
      <c r="E8" s="28">
        <v>270000000</v>
      </c>
      <c r="F8" s="28">
        <v>140000000</v>
      </c>
      <c r="G8" s="28">
        <f t="shared" si="0"/>
        <v>410000000</v>
      </c>
      <c r="H8" s="28">
        <f t="shared" si="1"/>
        <v>-30000000</v>
      </c>
    </row>
    <row r="9" spans="1:8" x14ac:dyDescent="0.3">
      <c r="A9" s="27" t="s">
        <v>8</v>
      </c>
      <c r="B9" s="27" t="s">
        <v>11</v>
      </c>
      <c r="C9" s="2" t="s">
        <v>14</v>
      </c>
      <c r="D9" s="28">
        <v>3522026438</v>
      </c>
      <c r="E9" s="28">
        <v>3072030000</v>
      </c>
      <c r="F9" s="28">
        <v>0</v>
      </c>
      <c r="G9" s="28">
        <f t="shared" si="0"/>
        <v>3072030000</v>
      </c>
      <c r="H9" s="28">
        <f t="shared" si="1"/>
        <v>-449996438</v>
      </c>
    </row>
    <row r="10" spans="1:8" ht="43.2" x14ac:dyDescent="0.3">
      <c r="A10" s="27" t="s">
        <v>8</v>
      </c>
      <c r="B10" s="27" t="s">
        <v>11</v>
      </c>
      <c r="C10" s="2" t="s">
        <v>15</v>
      </c>
      <c r="D10" s="28">
        <v>250000000</v>
      </c>
      <c r="E10" s="28">
        <v>730000000</v>
      </c>
      <c r="F10" s="28">
        <f>46000000+111000000</f>
        <v>157000000</v>
      </c>
      <c r="G10" s="28">
        <f t="shared" si="0"/>
        <v>887000000</v>
      </c>
      <c r="H10" s="28">
        <f t="shared" si="1"/>
        <v>480000000</v>
      </c>
    </row>
    <row r="11" spans="1:8" ht="28.8" x14ac:dyDescent="0.3">
      <c r="A11" s="27" t="s">
        <v>16</v>
      </c>
      <c r="B11" s="27" t="s">
        <v>17</v>
      </c>
      <c r="C11" s="2" t="s">
        <v>18</v>
      </c>
      <c r="D11" s="28">
        <v>6393681</v>
      </c>
      <c r="E11" s="28">
        <v>8700000</v>
      </c>
      <c r="F11" s="28">
        <f>23029352.11+9000000</f>
        <v>32029352.109999999</v>
      </c>
      <c r="G11" s="28">
        <f t="shared" si="0"/>
        <v>40729352.109999999</v>
      </c>
      <c r="H11" s="28">
        <f t="shared" si="1"/>
        <v>2306319</v>
      </c>
    </row>
    <row r="12" spans="1:8" ht="28.8" x14ac:dyDescent="0.3">
      <c r="A12" s="27" t="s">
        <v>16</v>
      </c>
      <c r="B12" s="27" t="s">
        <v>3</v>
      </c>
      <c r="C12" s="2" t="s">
        <v>123</v>
      </c>
      <c r="D12" s="28">
        <v>822459.77</v>
      </c>
      <c r="E12" s="28">
        <v>3200000</v>
      </c>
      <c r="F12" s="28">
        <v>1200000</v>
      </c>
      <c r="G12" s="28">
        <f t="shared" si="0"/>
        <v>4400000</v>
      </c>
      <c r="H12" s="28">
        <f t="shared" si="1"/>
        <v>2377540.23</v>
      </c>
    </row>
    <row r="13" spans="1:8" ht="28.8" x14ac:dyDescent="0.3">
      <c r="A13" s="27" t="s">
        <v>16</v>
      </c>
      <c r="B13" s="27" t="s">
        <v>3</v>
      </c>
      <c r="C13" s="2" t="s">
        <v>5</v>
      </c>
      <c r="D13" s="28">
        <v>2000000</v>
      </c>
      <c r="E13" s="28">
        <v>2000000</v>
      </c>
      <c r="F13" s="28">
        <v>0</v>
      </c>
      <c r="G13" s="28">
        <f t="shared" si="0"/>
        <v>2000000</v>
      </c>
      <c r="H13" s="28">
        <f t="shared" si="1"/>
        <v>0</v>
      </c>
    </row>
    <row r="14" spans="1:8" ht="28.8" x14ac:dyDescent="0.3">
      <c r="A14" s="27" t="s">
        <v>16</v>
      </c>
      <c r="B14" s="27" t="s">
        <v>19</v>
      </c>
      <c r="C14" s="2" t="s">
        <v>20</v>
      </c>
      <c r="D14" s="28">
        <v>3000000</v>
      </c>
      <c r="E14" s="28">
        <v>0</v>
      </c>
      <c r="F14" s="28">
        <v>0</v>
      </c>
      <c r="G14" s="28">
        <f t="shared" si="0"/>
        <v>0</v>
      </c>
      <c r="H14" s="28">
        <f t="shared" si="1"/>
        <v>-3000000</v>
      </c>
    </row>
    <row r="15" spans="1:8" x14ac:dyDescent="0.3">
      <c r="A15" s="27" t="s">
        <v>16</v>
      </c>
      <c r="B15" s="27" t="s">
        <v>21</v>
      </c>
      <c r="C15" s="2" t="s">
        <v>22</v>
      </c>
      <c r="D15" s="28">
        <v>1170000</v>
      </c>
      <c r="E15" s="28">
        <v>1345000</v>
      </c>
      <c r="F15" s="28">
        <v>0</v>
      </c>
      <c r="G15" s="28">
        <f t="shared" si="0"/>
        <v>1345000</v>
      </c>
      <c r="H15" s="28">
        <f t="shared" si="1"/>
        <v>175000</v>
      </c>
    </row>
    <row r="16" spans="1:8" ht="28.8" x14ac:dyDescent="0.3">
      <c r="A16" s="27" t="s">
        <v>16</v>
      </c>
      <c r="B16" s="27" t="s">
        <v>23</v>
      </c>
      <c r="C16" s="2" t="s">
        <v>24</v>
      </c>
      <c r="D16" s="28">
        <v>33248482</v>
      </c>
      <c r="E16" s="28">
        <v>16112602.23</v>
      </c>
      <c r="F16" s="28">
        <v>0</v>
      </c>
      <c r="G16" s="28">
        <f t="shared" si="0"/>
        <v>16112602.23</v>
      </c>
      <c r="H16" s="28">
        <f t="shared" si="1"/>
        <v>-17135879.77</v>
      </c>
    </row>
    <row r="17" spans="1:8" x14ac:dyDescent="0.3">
      <c r="A17" s="27" t="s">
        <v>16</v>
      </c>
      <c r="B17" s="27" t="s">
        <v>23</v>
      </c>
      <c r="C17" s="2" t="s">
        <v>25</v>
      </c>
      <c r="D17" s="28">
        <v>138000000</v>
      </c>
      <c r="E17" s="28">
        <v>130000000</v>
      </c>
      <c r="F17" s="28">
        <v>0</v>
      </c>
      <c r="G17" s="28">
        <f t="shared" si="0"/>
        <v>130000000</v>
      </c>
      <c r="H17" s="28">
        <f t="shared" si="1"/>
        <v>-8000000</v>
      </c>
    </row>
    <row r="18" spans="1:8" ht="28.8" x14ac:dyDescent="0.3">
      <c r="A18" s="27" t="s">
        <v>16</v>
      </c>
      <c r="B18" s="27" t="s">
        <v>23</v>
      </c>
      <c r="C18" s="2" t="s">
        <v>26</v>
      </c>
      <c r="D18" s="28">
        <v>24164127.77</v>
      </c>
      <c r="E18" s="28">
        <v>24164127.77</v>
      </c>
      <c r="F18" s="28">
        <v>0</v>
      </c>
      <c r="G18" s="28">
        <f t="shared" si="0"/>
        <v>24164127.77</v>
      </c>
      <c r="H18" s="28">
        <f t="shared" si="1"/>
        <v>0</v>
      </c>
    </row>
    <row r="19" spans="1:8" x14ac:dyDescent="0.3">
      <c r="A19" s="27" t="s">
        <v>16</v>
      </c>
      <c r="B19" s="27" t="s">
        <v>23</v>
      </c>
      <c r="C19" s="2" t="s">
        <v>27</v>
      </c>
      <c r="D19" s="28">
        <v>3500000</v>
      </c>
      <c r="E19" s="28">
        <v>0</v>
      </c>
      <c r="F19" s="28">
        <v>0</v>
      </c>
      <c r="G19" s="28">
        <f t="shared" si="0"/>
        <v>0</v>
      </c>
      <c r="H19" s="28">
        <f t="shared" si="1"/>
        <v>-3500000</v>
      </c>
    </row>
    <row r="20" spans="1:8" x14ac:dyDescent="0.3">
      <c r="A20" s="27" t="s">
        <v>16</v>
      </c>
      <c r="B20" s="27" t="s">
        <v>23</v>
      </c>
      <c r="C20" s="2" t="s">
        <v>28</v>
      </c>
      <c r="D20" s="28">
        <v>3773400</v>
      </c>
      <c r="E20" s="28">
        <v>3773400</v>
      </c>
      <c r="F20" s="28">
        <v>0</v>
      </c>
      <c r="G20" s="28">
        <f t="shared" si="0"/>
        <v>3773400</v>
      </c>
      <c r="H20" s="28">
        <f t="shared" si="1"/>
        <v>0</v>
      </c>
    </row>
    <row r="21" spans="1:8" ht="28.8" x14ac:dyDescent="0.3">
      <c r="A21" s="27" t="s">
        <v>16</v>
      </c>
      <c r="B21" s="27" t="s">
        <v>23</v>
      </c>
      <c r="C21" s="2" t="s">
        <v>29</v>
      </c>
      <c r="D21" s="28">
        <v>3091752</v>
      </c>
      <c r="E21" s="28">
        <v>3091752</v>
      </c>
      <c r="F21" s="28">
        <v>0</v>
      </c>
      <c r="G21" s="28">
        <f t="shared" si="0"/>
        <v>3091752</v>
      </c>
      <c r="H21" s="28">
        <f t="shared" si="1"/>
        <v>0</v>
      </c>
    </row>
    <row r="22" spans="1:8" ht="28.8" x14ac:dyDescent="0.3">
      <c r="A22" s="27" t="s">
        <v>16</v>
      </c>
      <c r="B22" s="27" t="s">
        <v>30</v>
      </c>
      <c r="C22" s="2" t="s">
        <v>31</v>
      </c>
      <c r="D22" s="28">
        <v>3777080</v>
      </c>
      <c r="E22" s="28">
        <v>5100000</v>
      </c>
      <c r="F22" s="28">
        <v>450438.40000000037</v>
      </c>
      <c r="G22" s="28">
        <f t="shared" si="0"/>
        <v>5550438.4000000004</v>
      </c>
      <c r="H22" s="28">
        <f t="shared" si="1"/>
        <v>1322920</v>
      </c>
    </row>
    <row r="23" spans="1:8" ht="28.8" x14ac:dyDescent="0.3">
      <c r="A23" s="27" t="s">
        <v>16</v>
      </c>
      <c r="B23" s="27" t="s">
        <v>111</v>
      </c>
      <c r="C23" s="2" t="s">
        <v>113</v>
      </c>
      <c r="D23" s="28">
        <v>0</v>
      </c>
      <c r="E23" s="28">
        <v>0</v>
      </c>
      <c r="F23" s="28">
        <v>68000000</v>
      </c>
      <c r="G23" s="28">
        <f t="shared" si="0"/>
        <v>68000000</v>
      </c>
      <c r="H23" s="28">
        <f t="shared" si="1"/>
        <v>0</v>
      </c>
    </row>
    <row r="24" spans="1:8" ht="28.8" x14ac:dyDescent="0.3">
      <c r="A24" s="27" t="s">
        <v>16</v>
      </c>
      <c r="B24" s="27" t="s">
        <v>33</v>
      </c>
      <c r="C24" s="2" t="s">
        <v>121</v>
      </c>
      <c r="D24" s="28">
        <v>0</v>
      </c>
      <c r="E24" s="28">
        <v>200689167</v>
      </c>
      <c r="F24" s="28">
        <v>0</v>
      </c>
      <c r="G24" s="28">
        <f t="shared" si="0"/>
        <v>200689167</v>
      </c>
      <c r="H24" s="28">
        <f t="shared" si="1"/>
        <v>200689167</v>
      </c>
    </row>
    <row r="25" spans="1:8" ht="28.8" x14ac:dyDescent="0.3">
      <c r="A25" s="27" t="s">
        <v>16</v>
      </c>
      <c r="B25" s="27" t="s">
        <v>33</v>
      </c>
      <c r="C25" s="2" t="s">
        <v>35</v>
      </c>
      <c r="D25" s="28">
        <v>111480000</v>
      </c>
      <c r="E25" s="28">
        <v>111480000</v>
      </c>
      <c r="F25" s="28">
        <v>0</v>
      </c>
      <c r="G25" s="28">
        <f t="shared" si="0"/>
        <v>111480000</v>
      </c>
      <c r="H25" s="28">
        <f t="shared" si="1"/>
        <v>0</v>
      </c>
    </row>
    <row r="26" spans="1:8" x14ac:dyDescent="0.3">
      <c r="A26" s="27" t="s">
        <v>16</v>
      </c>
      <c r="B26" s="27" t="s">
        <v>36</v>
      </c>
      <c r="C26" s="2" t="s">
        <v>37</v>
      </c>
      <c r="D26" s="28">
        <v>30000000</v>
      </c>
      <c r="E26" s="28">
        <v>0</v>
      </c>
      <c r="F26" s="28">
        <v>0</v>
      </c>
      <c r="G26" s="28">
        <f t="shared" si="0"/>
        <v>0</v>
      </c>
      <c r="H26" s="28">
        <f t="shared" si="1"/>
        <v>-30000000</v>
      </c>
    </row>
    <row r="27" spans="1:8" x14ac:dyDescent="0.3">
      <c r="A27" s="27" t="s">
        <v>16</v>
      </c>
      <c r="B27" s="27" t="s">
        <v>36</v>
      </c>
      <c r="C27" s="2" t="s">
        <v>38</v>
      </c>
      <c r="D27" s="28">
        <v>250000000</v>
      </c>
      <c r="E27" s="28">
        <v>0</v>
      </c>
      <c r="F27" s="28">
        <v>0</v>
      </c>
      <c r="G27" s="28">
        <f t="shared" si="0"/>
        <v>0</v>
      </c>
      <c r="H27" s="28">
        <f t="shared" si="1"/>
        <v>-250000000</v>
      </c>
    </row>
    <row r="28" spans="1:8" ht="28.8" x14ac:dyDescent="0.3">
      <c r="A28" s="27" t="s">
        <v>16</v>
      </c>
      <c r="B28" s="27" t="s">
        <v>36</v>
      </c>
      <c r="C28" s="2" t="s">
        <v>39</v>
      </c>
      <c r="D28" s="28">
        <v>1200000</v>
      </c>
      <c r="E28" s="28">
        <v>0</v>
      </c>
      <c r="F28" s="28">
        <v>0</v>
      </c>
      <c r="G28" s="28">
        <f t="shared" si="0"/>
        <v>0</v>
      </c>
      <c r="H28" s="28">
        <f t="shared" si="1"/>
        <v>-1200000</v>
      </c>
    </row>
    <row r="29" spans="1:8" x14ac:dyDescent="0.3">
      <c r="A29" s="27" t="s">
        <v>16</v>
      </c>
      <c r="B29" s="27" t="s">
        <v>40</v>
      </c>
      <c r="C29" s="2" t="s">
        <v>41</v>
      </c>
      <c r="D29" s="28">
        <v>14817323.949999999</v>
      </c>
      <c r="E29" s="28">
        <v>14817323</v>
      </c>
      <c r="F29" s="28">
        <v>0</v>
      </c>
      <c r="G29" s="28">
        <f t="shared" si="0"/>
        <v>14817323</v>
      </c>
      <c r="H29" s="28">
        <f t="shared" si="1"/>
        <v>-0.94999999925494194</v>
      </c>
    </row>
    <row r="30" spans="1:8" x14ac:dyDescent="0.3">
      <c r="A30" s="27" t="s">
        <v>16</v>
      </c>
      <c r="B30" s="27" t="s">
        <v>42</v>
      </c>
      <c r="C30" s="2" t="s">
        <v>44</v>
      </c>
      <c r="D30" s="28">
        <v>500000</v>
      </c>
      <c r="E30" s="28">
        <v>500000</v>
      </c>
      <c r="F30" s="28">
        <v>0</v>
      </c>
      <c r="G30" s="28">
        <f t="shared" si="0"/>
        <v>500000</v>
      </c>
      <c r="H30" s="28">
        <f t="shared" si="1"/>
        <v>0</v>
      </c>
    </row>
    <row r="31" spans="1:8" ht="28.8" x14ac:dyDescent="0.3">
      <c r="A31" s="27" t="s">
        <v>16</v>
      </c>
      <c r="B31" s="27" t="s">
        <v>45</v>
      </c>
      <c r="C31" s="2" t="s">
        <v>47</v>
      </c>
      <c r="D31" s="28">
        <v>7457935</v>
      </c>
      <c r="E31" s="28">
        <v>29712000</v>
      </c>
      <c r="F31" s="28">
        <v>7000000</v>
      </c>
      <c r="G31" s="28">
        <f t="shared" si="0"/>
        <v>36712000</v>
      </c>
      <c r="H31" s="28">
        <f t="shared" si="1"/>
        <v>22254065</v>
      </c>
    </row>
    <row r="32" spans="1:8" ht="28.8" x14ac:dyDescent="0.3">
      <c r="A32" s="27" t="s">
        <v>16</v>
      </c>
      <c r="B32" s="27" t="s">
        <v>45</v>
      </c>
      <c r="C32" s="2" t="s">
        <v>48</v>
      </c>
      <c r="D32" s="28">
        <v>2275000</v>
      </c>
      <c r="E32" s="28">
        <v>3900000</v>
      </c>
      <c r="F32" s="28">
        <v>0</v>
      </c>
      <c r="G32" s="28">
        <f t="shared" si="0"/>
        <v>3900000</v>
      </c>
      <c r="H32" s="28">
        <f t="shared" si="1"/>
        <v>1625000</v>
      </c>
    </row>
    <row r="33" spans="1:8" ht="28.8" x14ac:dyDescent="0.3">
      <c r="A33" s="27" t="s">
        <v>16</v>
      </c>
      <c r="B33" s="27" t="s">
        <v>45</v>
      </c>
      <c r="C33" s="2" t="s">
        <v>49</v>
      </c>
      <c r="D33" s="28">
        <v>10000000</v>
      </c>
      <c r="E33" s="28">
        <v>3600000</v>
      </c>
      <c r="F33" s="28">
        <v>0</v>
      </c>
      <c r="G33" s="28">
        <f t="shared" si="0"/>
        <v>3600000</v>
      </c>
      <c r="H33" s="28">
        <f t="shared" si="1"/>
        <v>-6400000</v>
      </c>
    </row>
    <row r="34" spans="1:8" x14ac:dyDescent="0.3">
      <c r="A34" s="27" t="s">
        <v>16</v>
      </c>
      <c r="B34" s="27" t="s">
        <v>45</v>
      </c>
      <c r="C34" s="2" t="s">
        <v>50</v>
      </c>
      <c r="D34" s="28">
        <v>5000000</v>
      </c>
      <c r="E34" s="28">
        <v>5000000</v>
      </c>
      <c r="F34" s="28">
        <v>0</v>
      </c>
      <c r="G34" s="28">
        <f t="shared" si="0"/>
        <v>5000000</v>
      </c>
      <c r="H34" s="28">
        <f t="shared" si="1"/>
        <v>0</v>
      </c>
    </row>
    <row r="35" spans="1:8" x14ac:dyDescent="0.3">
      <c r="A35" s="27" t="s">
        <v>16</v>
      </c>
      <c r="B35" s="27" t="s">
        <v>51</v>
      </c>
      <c r="C35" s="2" t="s">
        <v>52</v>
      </c>
      <c r="D35" s="28">
        <v>728000</v>
      </c>
      <c r="E35" s="28">
        <v>728000</v>
      </c>
      <c r="F35" s="28">
        <v>0</v>
      </c>
      <c r="G35" s="28">
        <f t="shared" si="0"/>
        <v>728000</v>
      </c>
      <c r="H35" s="28">
        <f t="shared" si="1"/>
        <v>0</v>
      </c>
    </row>
    <row r="36" spans="1:8" x14ac:dyDescent="0.3">
      <c r="A36" s="27" t="s">
        <v>16</v>
      </c>
      <c r="B36" s="27" t="s">
        <v>53</v>
      </c>
      <c r="C36" s="2" t="s">
        <v>54</v>
      </c>
      <c r="D36" s="28">
        <v>926418</v>
      </c>
      <c r="E36" s="28">
        <v>0</v>
      </c>
      <c r="F36" s="28">
        <v>0</v>
      </c>
      <c r="G36" s="28">
        <f t="shared" si="0"/>
        <v>0</v>
      </c>
      <c r="H36" s="28">
        <f t="shared" si="1"/>
        <v>-926418</v>
      </c>
    </row>
    <row r="37" spans="1:8" ht="28.8" x14ac:dyDescent="0.3">
      <c r="A37" s="27" t="s">
        <v>16</v>
      </c>
      <c r="B37" s="27" t="s">
        <v>53</v>
      </c>
      <c r="C37" s="2" t="s">
        <v>55</v>
      </c>
      <c r="D37" s="28">
        <v>50500000</v>
      </c>
      <c r="E37" s="28">
        <v>49000000</v>
      </c>
      <c r="F37" s="28">
        <v>0</v>
      </c>
      <c r="G37" s="28">
        <f t="shared" si="0"/>
        <v>49000000</v>
      </c>
      <c r="H37" s="28">
        <f t="shared" si="1"/>
        <v>-1500000</v>
      </c>
    </row>
    <row r="38" spans="1:8" x14ac:dyDescent="0.3">
      <c r="A38" s="27" t="s">
        <v>16</v>
      </c>
      <c r="B38" s="27" t="s">
        <v>53</v>
      </c>
      <c r="C38" s="2" t="s">
        <v>56</v>
      </c>
      <c r="D38" s="28">
        <v>5774000</v>
      </c>
      <c r="E38" s="28">
        <v>42412000</v>
      </c>
      <c r="F38" s="28">
        <v>0</v>
      </c>
      <c r="G38" s="28">
        <f t="shared" si="0"/>
        <v>42412000</v>
      </c>
      <c r="H38" s="28">
        <f t="shared" si="1"/>
        <v>36638000</v>
      </c>
    </row>
    <row r="39" spans="1:8" ht="28.8" x14ac:dyDescent="0.3">
      <c r="A39" s="27" t="s">
        <v>16</v>
      </c>
      <c r="B39" s="27" t="s">
        <v>53</v>
      </c>
      <c r="C39" s="2" t="s">
        <v>57</v>
      </c>
      <c r="D39" s="28">
        <v>9709700</v>
      </c>
      <c r="E39" s="28">
        <v>14000000</v>
      </c>
      <c r="F39" s="28">
        <v>0</v>
      </c>
      <c r="G39" s="28">
        <f t="shared" si="0"/>
        <v>14000000</v>
      </c>
      <c r="H39" s="28">
        <f t="shared" si="1"/>
        <v>4290300</v>
      </c>
    </row>
    <row r="40" spans="1:8" x14ac:dyDescent="0.3">
      <c r="A40" s="27" t="s">
        <v>16</v>
      </c>
      <c r="B40" s="27" t="s">
        <v>53</v>
      </c>
      <c r="C40" s="2" t="s">
        <v>58</v>
      </c>
      <c r="D40" s="28">
        <v>5223348</v>
      </c>
      <c r="E40" s="28">
        <v>0</v>
      </c>
      <c r="F40" s="28">
        <v>0</v>
      </c>
      <c r="G40" s="28">
        <f t="shared" si="0"/>
        <v>0</v>
      </c>
      <c r="H40" s="28">
        <f t="shared" si="1"/>
        <v>-5223348</v>
      </c>
    </row>
    <row r="41" spans="1:8" x14ac:dyDescent="0.3">
      <c r="A41" s="27" t="s">
        <v>16</v>
      </c>
      <c r="B41" s="27" t="s">
        <v>53</v>
      </c>
      <c r="C41" s="2" t="s">
        <v>59</v>
      </c>
      <c r="D41" s="28">
        <v>53504000</v>
      </c>
      <c r="E41" s="28">
        <v>45345000</v>
      </c>
      <c r="F41" s="28">
        <v>0</v>
      </c>
      <c r="G41" s="28">
        <f t="shared" si="0"/>
        <v>45345000</v>
      </c>
      <c r="H41" s="28">
        <f t="shared" si="1"/>
        <v>-8159000</v>
      </c>
    </row>
    <row r="42" spans="1:8" ht="28.8" x14ac:dyDescent="0.3">
      <c r="A42" s="27" t="s">
        <v>16</v>
      </c>
      <c r="B42" s="27" t="s">
        <v>60</v>
      </c>
      <c r="C42" s="2" t="s">
        <v>61</v>
      </c>
      <c r="D42" s="28">
        <v>9471300</v>
      </c>
      <c r="E42" s="28">
        <v>13900000</v>
      </c>
      <c r="F42" s="28">
        <v>0</v>
      </c>
      <c r="G42" s="28">
        <f t="shared" si="0"/>
        <v>13900000</v>
      </c>
      <c r="H42" s="28">
        <f t="shared" si="1"/>
        <v>4428700</v>
      </c>
    </row>
    <row r="43" spans="1:8" x14ac:dyDescent="0.3">
      <c r="A43" s="27" t="s">
        <v>16</v>
      </c>
      <c r="B43" s="27" t="s">
        <v>60</v>
      </c>
      <c r="C43" s="2" t="s">
        <v>62</v>
      </c>
      <c r="D43" s="28">
        <v>100000000</v>
      </c>
      <c r="E43" s="28">
        <v>98100000</v>
      </c>
      <c r="F43" s="28">
        <v>0</v>
      </c>
      <c r="G43" s="28">
        <f t="shared" si="0"/>
        <v>98100000</v>
      </c>
      <c r="H43" s="28">
        <f t="shared" si="1"/>
        <v>-1900000</v>
      </c>
    </row>
    <row r="44" spans="1:8" ht="28.8" x14ac:dyDescent="0.3">
      <c r="A44" s="27" t="s">
        <v>16</v>
      </c>
      <c r="B44" s="27" t="s">
        <v>60</v>
      </c>
      <c r="C44" s="2" t="s">
        <v>63</v>
      </c>
      <c r="D44" s="28">
        <v>1000000</v>
      </c>
      <c r="E44" s="28">
        <v>0</v>
      </c>
      <c r="F44" s="28">
        <v>0</v>
      </c>
      <c r="G44" s="28">
        <f t="shared" si="0"/>
        <v>0</v>
      </c>
      <c r="H44" s="28">
        <f t="shared" si="1"/>
        <v>-1000000</v>
      </c>
    </row>
    <row r="45" spans="1:8" x14ac:dyDescent="0.3">
      <c r="A45" s="27" t="s">
        <v>16</v>
      </c>
      <c r="B45" s="27" t="s">
        <v>60</v>
      </c>
      <c r="C45" s="2" t="s">
        <v>64</v>
      </c>
      <c r="D45" s="28">
        <v>129995000</v>
      </c>
      <c r="E45" s="28">
        <v>4000000</v>
      </c>
      <c r="F45" s="28">
        <v>0</v>
      </c>
      <c r="G45" s="28">
        <f t="shared" si="0"/>
        <v>4000000</v>
      </c>
      <c r="H45" s="28">
        <f t="shared" si="1"/>
        <v>-125995000</v>
      </c>
    </row>
    <row r="46" spans="1:8" x14ac:dyDescent="0.3">
      <c r="A46" s="27" t="s">
        <v>16</v>
      </c>
      <c r="B46" s="27" t="s">
        <v>60</v>
      </c>
      <c r="C46" s="2" t="s">
        <v>65</v>
      </c>
      <c r="D46" s="28">
        <v>19896000</v>
      </c>
      <c r="E46" s="28">
        <v>38614000</v>
      </c>
      <c r="F46" s="28">
        <v>0</v>
      </c>
      <c r="G46" s="28">
        <f t="shared" si="0"/>
        <v>38614000</v>
      </c>
      <c r="H46" s="28">
        <f t="shared" si="1"/>
        <v>18718000</v>
      </c>
    </row>
    <row r="47" spans="1:8" x14ac:dyDescent="0.3">
      <c r="A47" s="27" t="s">
        <v>16</v>
      </c>
      <c r="B47" s="27" t="s">
        <v>60</v>
      </c>
      <c r="C47" s="2" t="s">
        <v>66</v>
      </c>
      <c r="D47" s="28">
        <v>13300000</v>
      </c>
      <c r="E47" s="28">
        <v>10671300</v>
      </c>
      <c r="F47" s="28">
        <v>0</v>
      </c>
      <c r="G47" s="28">
        <f t="shared" si="0"/>
        <v>10671300</v>
      </c>
      <c r="H47" s="28">
        <f t="shared" si="1"/>
        <v>-2628700</v>
      </c>
    </row>
    <row r="48" spans="1:8" x14ac:dyDescent="0.3">
      <c r="A48" s="27" t="s">
        <v>16</v>
      </c>
      <c r="B48" s="27" t="s">
        <v>46</v>
      </c>
      <c r="C48" s="2" t="s">
        <v>67</v>
      </c>
      <c r="D48" s="28">
        <v>800000</v>
      </c>
      <c r="E48" s="28">
        <v>800000</v>
      </c>
      <c r="F48" s="28">
        <v>42212.06</v>
      </c>
      <c r="G48" s="28">
        <f t="shared" si="0"/>
        <v>842212.06</v>
      </c>
      <c r="H48" s="28">
        <f t="shared" si="1"/>
        <v>0</v>
      </c>
    </row>
    <row r="49" spans="1:8" x14ac:dyDescent="0.3">
      <c r="A49" s="27" t="s">
        <v>16</v>
      </c>
      <c r="B49" s="27" t="s">
        <v>43</v>
      </c>
      <c r="C49" s="2" t="s">
        <v>68</v>
      </c>
      <c r="D49" s="28">
        <v>5130000</v>
      </c>
      <c r="E49" s="28">
        <v>15130000</v>
      </c>
      <c r="F49" s="28">
        <v>0</v>
      </c>
      <c r="G49" s="28">
        <f t="shared" si="0"/>
        <v>15130000</v>
      </c>
      <c r="H49" s="28">
        <f t="shared" si="1"/>
        <v>10000000</v>
      </c>
    </row>
    <row r="50" spans="1:8" x14ac:dyDescent="0.3">
      <c r="A50" s="27" t="s">
        <v>16</v>
      </c>
      <c r="B50" s="27" t="s">
        <v>43</v>
      </c>
      <c r="C50" s="2" t="s">
        <v>69</v>
      </c>
      <c r="D50" s="28">
        <v>3000000</v>
      </c>
      <c r="E50" s="28">
        <v>3000000</v>
      </c>
      <c r="F50" s="28">
        <v>0</v>
      </c>
      <c r="G50" s="28">
        <f t="shared" si="0"/>
        <v>3000000</v>
      </c>
      <c r="H50" s="28">
        <f t="shared" si="1"/>
        <v>0</v>
      </c>
    </row>
    <row r="51" spans="1:8" x14ac:dyDescent="0.3">
      <c r="A51" s="27" t="s">
        <v>16</v>
      </c>
      <c r="B51" s="27" t="s">
        <v>43</v>
      </c>
      <c r="C51" s="2" t="s">
        <v>70</v>
      </c>
      <c r="D51" s="28">
        <v>650000</v>
      </c>
      <c r="E51" s="28">
        <v>650000</v>
      </c>
      <c r="F51" s="28">
        <v>0</v>
      </c>
      <c r="G51" s="28">
        <f t="shared" si="0"/>
        <v>650000</v>
      </c>
      <c r="H51" s="28">
        <f t="shared" si="1"/>
        <v>0</v>
      </c>
    </row>
    <row r="52" spans="1:8" ht="28.8" x14ac:dyDescent="0.3">
      <c r="A52" s="27" t="s">
        <v>16</v>
      </c>
      <c r="B52" s="27" t="s">
        <v>4</v>
      </c>
      <c r="C52" s="2" t="s">
        <v>71</v>
      </c>
      <c r="D52" s="28">
        <v>500000</v>
      </c>
      <c r="E52" s="28">
        <v>2300000</v>
      </c>
      <c r="F52" s="28">
        <v>0</v>
      </c>
      <c r="G52" s="28">
        <f t="shared" si="0"/>
        <v>2300000</v>
      </c>
      <c r="H52" s="28">
        <f t="shared" si="1"/>
        <v>1800000</v>
      </c>
    </row>
    <row r="53" spans="1:8" ht="43.2" x14ac:dyDescent="0.3">
      <c r="A53" s="27" t="s">
        <v>16</v>
      </c>
      <c r="B53" s="27" t="s">
        <v>4</v>
      </c>
      <c r="C53" s="2" t="s">
        <v>72</v>
      </c>
      <c r="D53" s="28">
        <v>2080000</v>
      </c>
      <c r="E53" s="28">
        <v>3400000</v>
      </c>
      <c r="F53" s="28">
        <v>0</v>
      </c>
      <c r="G53" s="28">
        <f t="shared" si="0"/>
        <v>3400000</v>
      </c>
      <c r="H53" s="28">
        <f t="shared" si="1"/>
        <v>1320000</v>
      </c>
    </row>
    <row r="54" spans="1:8" x14ac:dyDescent="0.3">
      <c r="A54" s="27" t="s">
        <v>16</v>
      </c>
      <c r="B54" s="27" t="s">
        <v>4</v>
      </c>
      <c r="C54" s="2" t="s">
        <v>73</v>
      </c>
      <c r="D54" s="28">
        <v>10000000</v>
      </c>
      <c r="E54" s="28">
        <v>0</v>
      </c>
      <c r="F54" s="28">
        <v>0</v>
      </c>
      <c r="G54" s="28">
        <f t="shared" si="0"/>
        <v>0</v>
      </c>
      <c r="H54" s="28">
        <f t="shared" si="1"/>
        <v>-10000000</v>
      </c>
    </row>
    <row r="55" spans="1:8" x14ac:dyDescent="0.3">
      <c r="A55" s="27" t="s">
        <v>16</v>
      </c>
      <c r="B55" s="27" t="s">
        <v>9</v>
      </c>
      <c r="C55" s="2" t="s">
        <v>108</v>
      </c>
      <c r="D55" s="28">
        <v>1220000000</v>
      </c>
      <c r="E55" s="28">
        <v>1195796000</v>
      </c>
      <c r="F55" s="28">
        <v>0</v>
      </c>
      <c r="G55" s="28">
        <f t="shared" si="0"/>
        <v>1195796000</v>
      </c>
      <c r="H55" s="28">
        <f t="shared" si="1"/>
        <v>-24204000</v>
      </c>
    </row>
    <row r="56" spans="1:8" ht="28.8" x14ac:dyDescent="0.3">
      <c r="A56" s="27" t="s">
        <v>16</v>
      </c>
      <c r="B56" s="27" t="s">
        <v>9</v>
      </c>
      <c r="C56" s="2" t="s">
        <v>122</v>
      </c>
      <c r="D56" s="28">
        <v>0</v>
      </c>
      <c r="E56" s="28">
        <v>0</v>
      </c>
      <c r="F56" s="28">
        <v>6000000</v>
      </c>
      <c r="G56" s="28">
        <f t="shared" si="0"/>
        <v>6000000</v>
      </c>
      <c r="H56" s="28">
        <f t="shared" si="1"/>
        <v>0</v>
      </c>
    </row>
    <row r="57" spans="1:8" ht="43.2" x14ac:dyDescent="0.3">
      <c r="A57" s="27" t="s">
        <v>16</v>
      </c>
      <c r="B57" s="27" t="s">
        <v>11</v>
      </c>
      <c r="C57" s="2" t="s">
        <v>74</v>
      </c>
      <c r="D57" s="28">
        <v>147000000</v>
      </c>
      <c r="E57" s="28">
        <v>0</v>
      </c>
      <c r="F57" s="28">
        <v>0</v>
      </c>
      <c r="G57" s="28">
        <f t="shared" si="0"/>
        <v>0</v>
      </c>
      <c r="H57" s="28">
        <f t="shared" si="1"/>
        <v>-147000000</v>
      </c>
    </row>
    <row r="58" spans="1:8" x14ac:dyDescent="0.3">
      <c r="A58" s="27" t="s">
        <v>16</v>
      </c>
      <c r="B58" s="27" t="s">
        <v>11</v>
      </c>
      <c r="C58" s="2" t="s">
        <v>75</v>
      </c>
      <c r="D58" s="28">
        <v>1300000</v>
      </c>
      <c r="E58" s="28">
        <v>0</v>
      </c>
      <c r="F58" s="28">
        <v>0</v>
      </c>
      <c r="G58" s="28">
        <f t="shared" si="0"/>
        <v>0</v>
      </c>
      <c r="H58" s="28">
        <f t="shared" si="1"/>
        <v>-1300000</v>
      </c>
    </row>
    <row r="59" spans="1:8" ht="28.8" x14ac:dyDescent="0.3">
      <c r="A59" s="27" t="s">
        <v>16</v>
      </c>
      <c r="B59" s="27" t="s">
        <v>11</v>
      </c>
      <c r="C59" s="2" t="s">
        <v>76</v>
      </c>
      <c r="D59" s="28">
        <v>300000</v>
      </c>
      <c r="E59" s="28">
        <v>0</v>
      </c>
      <c r="F59" s="28">
        <v>0</v>
      </c>
      <c r="G59" s="28">
        <f t="shared" si="0"/>
        <v>0</v>
      </c>
      <c r="H59" s="28">
        <f t="shared" si="1"/>
        <v>-300000</v>
      </c>
    </row>
    <row r="60" spans="1:8" ht="28.8" x14ac:dyDescent="0.3">
      <c r="A60" s="17" t="s">
        <v>16</v>
      </c>
      <c r="B60" s="17" t="s">
        <v>11</v>
      </c>
      <c r="C60" s="17" t="s">
        <v>131</v>
      </c>
      <c r="D60" s="18">
        <v>0</v>
      </c>
      <c r="E60" s="28"/>
      <c r="F60" s="28">
        <v>380000000</v>
      </c>
      <c r="G60" s="28">
        <f t="shared" ref="G60" si="2">E60+F60</f>
        <v>380000000</v>
      </c>
      <c r="H60" s="28">
        <f t="shared" ref="H60" si="3">E60-D60</f>
        <v>0</v>
      </c>
    </row>
    <row r="61" spans="1:8" ht="28.8" x14ac:dyDescent="0.3">
      <c r="A61" s="27" t="s">
        <v>16</v>
      </c>
      <c r="B61" s="27" t="s">
        <v>11</v>
      </c>
      <c r="C61" s="2" t="s">
        <v>77</v>
      </c>
      <c r="D61" s="28">
        <v>20000</v>
      </c>
      <c r="E61" s="28">
        <v>0</v>
      </c>
      <c r="F61" s="28">
        <v>0</v>
      </c>
      <c r="G61" s="28">
        <f t="shared" si="0"/>
        <v>0</v>
      </c>
      <c r="H61" s="28">
        <f t="shared" si="1"/>
        <v>-20000</v>
      </c>
    </row>
    <row r="62" spans="1:8" ht="28.8" x14ac:dyDescent="0.3">
      <c r="A62" s="27" t="s">
        <v>16</v>
      </c>
      <c r="B62" s="27" t="s">
        <v>11</v>
      </c>
      <c r="C62" s="2" t="s">
        <v>78</v>
      </c>
      <c r="D62" s="28">
        <v>253000000</v>
      </c>
      <c r="E62" s="28">
        <v>253000000</v>
      </c>
      <c r="F62" s="28">
        <v>0</v>
      </c>
      <c r="G62" s="28">
        <f t="shared" si="0"/>
        <v>253000000</v>
      </c>
      <c r="H62" s="28">
        <f t="shared" si="1"/>
        <v>0</v>
      </c>
    </row>
    <row r="63" spans="1:8" ht="28.8" x14ac:dyDescent="0.3">
      <c r="A63" s="27" t="s">
        <v>16</v>
      </c>
      <c r="B63" s="27" t="s">
        <v>11</v>
      </c>
      <c r="C63" s="2" t="s">
        <v>79</v>
      </c>
      <c r="D63" s="28">
        <v>45000000</v>
      </c>
      <c r="E63" s="28">
        <v>45000000</v>
      </c>
      <c r="F63" s="28">
        <v>0</v>
      </c>
      <c r="G63" s="28">
        <f t="shared" si="0"/>
        <v>45000000</v>
      </c>
      <c r="H63" s="28">
        <f t="shared" si="1"/>
        <v>0</v>
      </c>
    </row>
    <row r="64" spans="1:8" ht="28.8" x14ac:dyDescent="0.3">
      <c r="A64" s="27" t="s">
        <v>16</v>
      </c>
      <c r="B64" s="27" t="s">
        <v>11</v>
      </c>
      <c r="C64" s="2" t="s">
        <v>80</v>
      </c>
      <c r="D64" s="28">
        <v>82197495.680000007</v>
      </c>
      <c r="E64" s="28">
        <v>98860000</v>
      </c>
      <c r="F64" s="28">
        <v>20000000</v>
      </c>
      <c r="G64" s="28">
        <f t="shared" si="0"/>
        <v>118860000</v>
      </c>
      <c r="H64" s="28">
        <f t="shared" si="1"/>
        <v>16662504.319999993</v>
      </c>
    </row>
    <row r="65" spans="1:8" x14ac:dyDescent="0.3">
      <c r="A65" s="27" t="s">
        <v>16</v>
      </c>
      <c r="B65" s="27" t="s">
        <v>81</v>
      </c>
      <c r="C65" s="2" t="s">
        <v>82</v>
      </c>
      <c r="D65" s="28">
        <v>552000</v>
      </c>
      <c r="E65" s="28">
        <v>75352000</v>
      </c>
      <c r="F65" s="28">
        <v>0</v>
      </c>
      <c r="G65" s="28">
        <f t="shared" si="0"/>
        <v>75352000</v>
      </c>
      <c r="H65" s="28">
        <f t="shared" si="1"/>
        <v>74800000</v>
      </c>
    </row>
    <row r="66" spans="1:8" x14ac:dyDescent="0.3">
      <c r="A66" s="27" t="s">
        <v>16</v>
      </c>
      <c r="B66" s="27" t="s">
        <v>83</v>
      </c>
      <c r="C66" s="2" t="s">
        <v>84</v>
      </c>
      <c r="D66" s="28">
        <v>432000</v>
      </c>
      <c r="E66" s="28">
        <v>7000000</v>
      </c>
      <c r="F66" s="28">
        <v>0</v>
      </c>
      <c r="G66" s="28">
        <f t="shared" si="0"/>
        <v>7000000</v>
      </c>
      <c r="H66" s="28">
        <f t="shared" si="1"/>
        <v>6568000</v>
      </c>
    </row>
    <row r="67" spans="1:8" x14ac:dyDescent="0.3">
      <c r="A67" s="27" t="s">
        <v>16</v>
      </c>
      <c r="B67" s="27" t="s">
        <v>83</v>
      </c>
      <c r="C67" s="2" t="s">
        <v>85</v>
      </c>
      <c r="D67" s="28">
        <v>8000000</v>
      </c>
      <c r="E67" s="28">
        <v>0</v>
      </c>
      <c r="F67" s="28">
        <v>0</v>
      </c>
      <c r="G67" s="28">
        <f t="shared" si="0"/>
        <v>0</v>
      </c>
      <c r="H67" s="28">
        <f t="shared" si="1"/>
        <v>-8000000</v>
      </c>
    </row>
    <row r="68" spans="1:8" x14ac:dyDescent="0.3">
      <c r="A68" s="27" t="s">
        <v>16</v>
      </c>
      <c r="B68" s="27" t="s">
        <v>83</v>
      </c>
      <c r="C68" s="2" t="s">
        <v>86</v>
      </c>
      <c r="D68" s="28">
        <v>1000000</v>
      </c>
      <c r="E68" s="28">
        <v>0</v>
      </c>
      <c r="F68" s="28">
        <v>0</v>
      </c>
      <c r="G68" s="28">
        <f t="shared" si="0"/>
        <v>0</v>
      </c>
      <c r="H68" s="28">
        <f t="shared" si="1"/>
        <v>-1000000</v>
      </c>
    </row>
    <row r="69" spans="1:8" ht="28.8" x14ac:dyDescent="0.3">
      <c r="A69" s="27" t="s">
        <v>16</v>
      </c>
      <c r="B69" s="27" t="s">
        <v>83</v>
      </c>
      <c r="C69" s="2" t="s">
        <v>87</v>
      </c>
      <c r="D69" s="28">
        <v>2823000</v>
      </c>
      <c r="E69" s="28">
        <v>8000000</v>
      </c>
      <c r="F69" s="28">
        <f>1302249.27+697750.73</f>
        <v>2000000</v>
      </c>
      <c r="G69" s="28">
        <f t="shared" ref="G69:G82" si="4">E69+F69</f>
        <v>10000000</v>
      </c>
      <c r="H69" s="28">
        <f t="shared" ref="H69:H82" si="5">E69-D69</f>
        <v>5177000</v>
      </c>
    </row>
    <row r="70" spans="1:8" x14ac:dyDescent="0.3">
      <c r="A70" s="27" t="s">
        <v>16</v>
      </c>
      <c r="B70" s="27" t="s">
        <v>34</v>
      </c>
      <c r="C70" s="2" t="s">
        <v>88</v>
      </c>
      <c r="D70" s="28">
        <v>985935044</v>
      </c>
      <c r="E70" s="28">
        <v>986059044</v>
      </c>
      <c r="F70" s="28">
        <v>0</v>
      </c>
      <c r="G70" s="28">
        <f t="shared" si="4"/>
        <v>986059044</v>
      </c>
      <c r="H70" s="28">
        <f t="shared" si="5"/>
        <v>124000</v>
      </c>
    </row>
    <row r="71" spans="1:8" ht="28.8" x14ac:dyDescent="0.3">
      <c r="A71" s="27" t="s">
        <v>16</v>
      </c>
      <c r="B71" s="27" t="s">
        <v>89</v>
      </c>
      <c r="C71" s="2" t="s">
        <v>90</v>
      </c>
      <c r="D71" s="28">
        <v>25970301</v>
      </c>
      <c r="E71" s="28">
        <v>3000000</v>
      </c>
      <c r="F71" s="28">
        <v>0</v>
      </c>
      <c r="G71" s="28">
        <f t="shared" si="4"/>
        <v>3000000</v>
      </c>
      <c r="H71" s="28">
        <f t="shared" si="5"/>
        <v>-22970301</v>
      </c>
    </row>
    <row r="72" spans="1:8" ht="28.8" x14ac:dyDescent="0.3">
      <c r="A72" s="27" t="s">
        <v>16</v>
      </c>
      <c r="B72" s="27" t="s">
        <v>89</v>
      </c>
      <c r="C72" s="2" t="s">
        <v>91</v>
      </c>
      <c r="D72" s="28">
        <v>1300000</v>
      </c>
      <c r="E72" s="28">
        <v>0</v>
      </c>
      <c r="F72" s="28">
        <v>0</v>
      </c>
      <c r="G72" s="28">
        <f t="shared" si="4"/>
        <v>0</v>
      </c>
      <c r="H72" s="28">
        <f t="shared" si="5"/>
        <v>-1300000</v>
      </c>
    </row>
    <row r="73" spans="1:8" x14ac:dyDescent="0.3">
      <c r="A73" s="27" t="s">
        <v>16</v>
      </c>
      <c r="B73" s="27" t="s">
        <v>89</v>
      </c>
      <c r="C73" s="2" t="s">
        <v>92</v>
      </c>
      <c r="D73" s="28">
        <v>48100000</v>
      </c>
      <c r="E73" s="28">
        <v>36000000</v>
      </c>
      <c r="F73" s="28">
        <v>0</v>
      </c>
      <c r="G73" s="28">
        <f t="shared" si="4"/>
        <v>36000000</v>
      </c>
      <c r="H73" s="28">
        <f t="shared" si="5"/>
        <v>-12100000</v>
      </c>
    </row>
    <row r="74" spans="1:8" ht="28.8" x14ac:dyDescent="0.3">
      <c r="A74" s="27" t="s">
        <v>16</v>
      </c>
      <c r="B74" s="27" t="s">
        <v>89</v>
      </c>
      <c r="C74" s="2" t="s">
        <v>93</v>
      </c>
      <c r="D74" s="28">
        <v>4539600</v>
      </c>
      <c r="E74" s="28">
        <v>8647600</v>
      </c>
      <c r="F74" s="28">
        <v>0</v>
      </c>
      <c r="G74" s="28">
        <f t="shared" si="4"/>
        <v>8647600</v>
      </c>
      <c r="H74" s="28">
        <f t="shared" si="5"/>
        <v>4108000</v>
      </c>
    </row>
    <row r="75" spans="1:8" ht="28.8" x14ac:dyDescent="0.3">
      <c r="A75" s="27" t="s">
        <v>16</v>
      </c>
      <c r="B75" s="27" t="s">
        <v>89</v>
      </c>
      <c r="C75" s="2" t="s">
        <v>94</v>
      </c>
      <c r="D75" s="28">
        <v>300000</v>
      </c>
      <c r="E75" s="28">
        <v>300000</v>
      </c>
      <c r="F75" s="28">
        <v>0</v>
      </c>
      <c r="G75" s="28">
        <f t="shared" si="4"/>
        <v>300000</v>
      </c>
      <c r="H75" s="28">
        <f t="shared" si="5"/>
        <v>0</v>
      </c>
    </row>
    <row r="76" spans="1:8" ht="28.8" x14ac:dyDescent="0.3">
      <c r="A76" s="27" t="s">
        <v>16</v>
      </c>
      <c r="B76" s="27" t="s">
        <v>89</v>
      </c>
      <c r="C76" s="2" t="s">
        <v>95</v>
      </c>
      <c r="D76" s="28">
        <v>749679</v>
      </c>
      <c r="E76" s="28">
        <v>749679</v>
      </c>
      <c r="F76" s="28">
        <v>0</v>
      </c>
      <c r="G76" s="28">
        <f t="shared" si="4"/>
        <v>749679</v>
      </c>
      <c r="H76" s="28">
        <f t="shared" si="5"/>
        <v>0</v>
      </c>
    </row>
    <row r="77" spans="1:8" ht="28.8" x14ac:dyDescent="0.3">
      <c r="A77" s="27" t="s">
        <v>16</v>
      </c>
      <c r="B77" s="27" t="s">
        <v>89</v>
      </c>
      <c r="C77" s="2" t="s">
        <v>96</v>
      </c>
      <c r="D77" s="28">
        <v>3000005.0000000005</v>
      </c>
      <c r="E77" s="28">
        <v>23000005</v>
      </c>
      <c r="F77" s="28">
        <v>0</v>
      </c>
      <c r="G77" s="28">
        <f t="shared" si="4"/>
        <v>23000005</v>
      </c>
      <c r="H77" s="28">
        <f t="shared" si="5"/>
        <v>20000000</v>
      </c>
    </row>
    <row r="78" spans="1:8" x14ac:dyDescent="0.3">
      <c r="A78" s="27" t="s">
        <v>16</v>
      </c>
      <c r="B78" s="27" t="s">
        <v>89</v>
      </c>
      <c r="C78" s="2" t="s">
        <v>97</v>
      </c>
      <c r="D78" s="28">
        <v>4320000</v>
      </c>
      <c r="E78" s="28">
        <v>0</v>
      </c>
      <c r="F78" s="28">
        <v>0</v>
      </c>
      <c r="G78" s="28">
        <f t="shared" si="4"/>
        <v>0</v>
      </c>
      <c r="H78" s="28">
        <f t="shared" si="5"/>
        <v>-4320000</v>
      </c>
    </row>
    <row r="79" spans="1:8" x14ac:dyDescent="0.3">
      <c r="A79" s="27" t="s">
        <v>32</v>
      </c>
      <c r="B79" s="27" t="s">
        <v>83</v>
      </c>
      <c r="C79" s="2" t="s">
        <v>98</v>
      </c>
      <c r="D79" s="28">
        <v>25701867.829999998</v>
      </c>
      <c r="E79" s="28">
        <v>100000000</v>
      </c>
      <c r="F79" s="28">
        <v>0</v>
      </c>
      <c r="G79" s="28">
        <f t="shared" si="4"/>
        <v>100000000</v>
      </c>
      <c r="H79" s="28">
        <f t="shared" si="5"/>
        <v>74298132.170000002</v>
      </c>
    </row>
    <row r="80" spans="1:8" x14ac:dyDescent="0.3">
      <c r="A80" s="27" t="s">
        <v>99</v>
      </c>
      <c r="B80" s="27" t="s">
        <v>116</v>
      </c>
      <c r="C80" s="2" t="s">
        <v>117</v>
      </c>
      <c r="D80" s="28">
        <v>110600000</v>
      </c>
      <c r="E80" s="28">
        <v>0</v>
      </c>
      <c r="F80" s="28">
        <v>0</v>
      </c>
      <c r="G80" s="28">
        <f t="shared" si="4"/>
        <v>0</v>
      </c>
      <c r="H80" s="28">
        <f t="shared" si="5"/>
        <v>-110600000</v>
      </c>
    </row>
    <row r="81" spans="1:8" x14ac:dyDescent="0.3">
      <c r="A81" s="27" t="s">
        <v>99</v>
      </c>
      <c r="B81" s="27" t="s">
        <v>83</v>
      </c>
      <c r="C81" s="2" t="s">
        <v>125</v>
      </c>
      <c r="D81" s="28">
        <v>5015045.1400000006</v>
      </c>
      <c r="E81" s="28">
        <v>100000000</v>
      </c>
      <c r="F81" s="28">
        <v>0</v>
      </c>
      <c r="G81" s="28">
        <f t="shared" si="4"/>
        <v>100000000</v>
      </c>
      <c r="H81" s="28">
        <f t="shared" si="5"/>
        <v>94984954.859999999</v>
      </c>
    </row>
    <row r="82" spans="1:8" x14ac:dyDescent="0.3">
      <c r="A82" s="27" t="s">
        <v>99</v>
      </c>
      <c r="B82" s="27" t="s">
        <v>83</v>
      </c>
      <c r="C82" s="2" t="s">
        <v>100</v>
      </c>
      <c r="D82" s="28">
        <v>4984954.8600000003</v>
      </c>
      <c r="E82" s="28">
        <v>210000000</v>
      </c>
      <c r="F82" s="28">
        <v>0</v>
      </c>
      <c r="G82" s="28">
        <f t="shared" si="4"/>
        <v>210000000</v>
      </c>
      <c r="H82" s="28">
        <f t="shared" si="5"/>
        <v>205015045.13999999</v>
      </c>
    </row>
    <row r="83" spans="1:8" x14ac:dyDescent="0.3">
      <c r="A83" s="30" t="s">
        <v>118</v>
      </c>
      <c r="B83" s="30"/>
      <c r="C83" s="30"/>
      <c r="D83" s="29">
        <f>SUM(D3:D82)</f>
        <v>11060000000.000002</v>
      </c>
      <c r="E83" s="29">
        <f>SUM(E3:E82)</f>
        <v>11060000000</v>
      </c>
      <c r="F83" s="29">
        <f>SUM(F3:F82)</f>
        <v>1660381587.4900002</v>
      </c>
      <c r="G83" s="29">
        <f>SUM(G3:G82)</f>
        <v>12720381587.49</v>
      </c>
      <c r="H83" s="29">
        <f>SUM(H3:H82)</f>
        <v>0</v>
      </c>
    </row>
    <row r="85" spans="1:8" x14ac:dyDescent="0.3">
      <c r="H85" s="12">
        <v>1289682647.7199998</v>
      </c>
    </row>
    <row r="86" spans="1:8" x14ac:dyDescent="0.3">
      <c r="H86" s="12">
        <v>11060000000</v>
      </c>
    </row>
    <row r="87" spans="1:8" x14ac:dyDescent="0.3">
      <c r="H87" s="13">
        <f>H85/H86</f>
        <v>0.11660783433273054</v>
      </c>
    </row>
  </sheetData>
  <autoFilter ref="A2:H83" xr:uid="{6E4325E4-E21A-47C9-A859-459ACFCE504C}"/>
  <mergeCells count="7">
    <mergeCell ref="F1:G1"/>
    <mergeCell ref="H1:H2"/>
    <mergeCell ref="A83:C83"/>
    <mergeCell ref="A1:A2"/>
    <mergeCell ref="B1:B2"/>
    <mergeCell ref="C1:C2"/>
    <mergeCell ref="D1:E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80"/>
  <sheetViews>
    <sheetView view="pageLayout" topLeftCell="A46" zoomScaleNormal="90" workbookViewId="0">
      <selection activeCell="A47" sqref="A47:D47"/>
    </sheetView>
  </sheetViews>
  <sheetFormatPr defaultColWidth="9.109375" defaultRowHeight="14.4" x14ac:dyDescent="0.3"/>
  <cols>
    <col min="1" max="1" width="8.33203125" style="1" customWidth="1"/>
    <col min="2" max="2" width="10.44140625" style="1" customWidth="1"/>
    <col min="3" max="3" width="49.5546875" style="1" customWidth="1"/>
    <col min="4" max="4" width="22.109375" style="4" customWidth="1"/>
    <col min="5" max="5" width="25.109375" style="1" bestFit="1" customWidth="1"/>
    <col min="6" max="6" width="14.6640625" style="1" bestFit="1" customWidth="1"/>
    <col min="7" max="7" width="9.109375" style="1"/>
    <col min="8" max="8" width="14.6640625" style="1" bestFit="1" customWidth="1"/>
    <col min="9" max="16384" width="9.109375" style="1"/>
  </cols>
  <sheetData>
    <row r="1" spans="1:6" ht="30" customHeight="1" x14ac:dyDescent="0.3">
      <c r="A1" s="35" t="s">
        <v>126</v>
      </c>
      <c r="B1" s="35"/>
      <c r="C1" s="35"/>
      <c r="D1" s="35"/>
    </row>
    <row r="3" spans="1:6" ht="43.2" x14ac:dyDescent="0.3">
      <c r="A3" s="2" t="s">
        <v>0</v>
      </c>
      <c r="B3" s="2" t="s">
        <v>1</v>
      </c>
      <c r="C3" s="2" t="s">
        <v>124</v>
      </c>
      <c r="D3" s="5" t="s">
        <v>110</v>
      </c>
    </row>
    <row r="4" spans="1:6" ht="28.8" x14ac:dyDescent="0.3">
      <c r="A4" s="17" t="s">
        <v>119</v>
      </c>
      <c r="B4" s="17" t="s">
        <v>111</v>
      </c>
      <c r="C4" s="17" t="s">
        <v>120</v>
      </c>
      <c r="D4" s="18">
        <v>262717753.97999999</v>
      </c>
    </row>
    <row r="5" spans="1:6" ht="86.4" x14ac:dyDescent="0.3">
      <c r="A5" s="17" t="s">
        <v>2</v>
      </c>
      <c r="B5" s="17" t="s">
        <v>4</v>
      </c>
      <c r="C5" s="17" t="s">
        <v>7</v>
      </c>
      <c r="D5" s="18">
        <f>2050000000+105905402.67+271390155.22</f>
        <v>2427295557.8900003</v>
      </c>
    </row>
    <row r="6" spans="1:6" ht="72" x14ac:dyDescent="0.3">
      <c r="A6" s="2" t="s">
        <v>8</v>
      </c>
      <c r="B6" s="2" t="s">
        <v>111</v>
      </c>
      <c r="C6" s="2" t="s">
        <v>112</v>
      </c>
      <c r="D6" s="6">
        <v>164460000</v>
      </c>
      <c r="E6" s="4"/>
      <c r="F6" s="4"/>
    </row>
    <row r="7" spans="1:6" ht="72" x14ac:dyDescent="0.3">
      <c r="A7" s="2" t="s">
        <v>8</v>
      </c>
      <c r="B7" s="2" t="s">
        <v>9</v>
      </c>
      <c r="C7" s="2" t="s">
        <v>10</v>
      </c>
      <c r="D7" s="6">
        <v>450000000</v>
      </c>
      <c r="E7" s="14"/>
      <c r="F7" s="4"/>
    </row>
    <row r="8" spans="1:6" ht="28.8" x14ac:dyDescent="0.3">
      <c r="A8" s="2" t="s">
        <v>8</v>
      </c>
      <c r="B8" s="2" t="s">
        <v>11</v>
      </c>
      <c r="C8" s="2" t="s">
        <v>12</v>
      </c>
      <c r="D8" s="6">
        <v>470156273.05000001</v>
      </c>
    </row>
    <row r="9" spans="1:6" ht="28.8" x14ac:dyDescent="0.3">
      <c r="A9" s="2" t="s">
        <v>8</v>
      </c>
      <c r="B9" s="2" t="s">
        <v>11</v>
      </c>
      <c r="C9" s="2" t="s">
        <v>13</v>
      </c>
      <c r="D9" s="6">
        <v>410000000</v>
      </c>
      <c r="E9" s="4"/>
    </row>
    <row r="10" spans="1:6" ht="28.8" x14ac:dyDescent="0.3">
      <c r="A10" s="2" t="s">
        <v>8</v>
      </c>
      <c r="B10" s="2" t="s">
        <v>11</v>
      </c>
      <c r="C10" s="2" t="s">
        <v>14</v>
      </c>
      <c r="D10" s="6">
        <v>3072030000</v>
      </c>
    </row>
    <row r="11" spans="1:6" ht="57.6" x14ac:dyDescent="0.3">
      <c r="A11" s="2" t="s">
        <v>8</v>
      </c>
      <c r="B11" s="2" t="s">
        <v>11</v>
      </c>
      <c r="C11" s="2" t="s">
        <v>15</v>
      </c>
      <c r="D11" s="6">
        <v>887000000</v>
      </c>
    </row>
    <row r="12" spans="1:6" ht="28.8" x14ac:dyDescent="0.3">
      <c r="A12" s="2" t="s">
        <v>16</v>
      </c>
      <c r="B12" s="2" t="s">
        <v>17</v>
      </c>
      <c r="C12" s="2" t="s">
        <v>18</v>
      </c>
      <c r="D12" s="6">
        <f>8700000+14431467.96+8597884.15+9000000</f>
        <v>40729352.109999999</v>
      </c>
    </row>
    <row r="13" spans="1:6" ht="43.2" x14ac:dyDescent="0.3">
      <c r="A13" s="2" t="s">
        <v>16</v>
      </c>
      <c r="B13" s="2" t="s">
        <v>3</v>
      </c>
      <c r="C13" s="2" t="s">
        <v>123</v>
      </c>
      <c r="D13" s="6">
        <v>4400000</v>
      </c>
    </row>
    <row r="14" spans="1:6" ht="28.8" x14ac:dyDescent="0.3">
      <c r="A14" s="19" t="s">
        <v>16</v>
      </c>
      <c r="B14" s="19" t="s">
        <v>3</v>
      </c>
      <c r="C14" s="19" t="s">
        <v>5</v>
      </c>
      <c r="D14" s="20">
        <v>2000000</v>
      </c>
    </row>
    <row r="15" spans="1:6" ht="28.8" x14ac:dyDescent="0.3">
      <c r="A15" s="2" t="s">
        <v>16</v>
      </c>
      <c r="B15" s="2" t="s">
        <v>21</v>
      </c>
      <c r="C15" s="2" t="s">
        <v>22</v>
      </c>
      <c r="D15" s="6">
        <v>1345000</v>
      </c>
    </row>
    <row r="16" spans="1:6" ht="28.8" x14ac:dyDescent="0.3">
      <c r="A16" s="17" t="s">
        <v>16</v>
      </c>
      <c r="B16" s="17" t="s">
        <v>23</v>
      </c>
      <c r="C16" s="17" t="s">
        <v>24</v>
      </c>
      <c r="D16" s="18">
        <f>43368482-D64-D66</f>
        <v>16112602.23</v>
      </c>
    </row>
    <row r="17" spans="1:4" ht="28.8" x14ac:dyDescent="0.3">
      <c r="A17" s="2" t="s">
        <v>16</v>
      </c>
      <c r="B17" s="2" t="s">
        <v>23</v>
      </c>
      <c r="C17" s="2" t="s">
        <v>25</v>
      </c>
      <c r="D17" s="6">
        <v>130000000</v>
      </c>
    </row>
    <row r="18" spans="1:4" ht="28.8" x14ac:dyDescent="0.3">
      <c r="A18" s="2" t="s">
        <v>16</v>
      </c>
      <c r="B18" s="2" t="s">
        <v>23</v>
      </c>
      <c r="C18" s="2" t="s">
        <v>28</v>
      </c>
      <c r="D18" s="6">
        <v>3773400</v>
      </c>
    </row>
    <row r="19" spans="1:4" ht="28.8" x14ac:dyDescent="0.3">
      <c r="A19" s="2" t="s">
        <v>16</v>
      </c>
      <c r="B19" s="2" t="s">
        <v>30</v>
      </c>
      <c r="C19" s="2" t="s">
        <v>31</v>
      </c>
      <c r="D19" s="6">
        <f>5100000+450438.4</f>
        <v>5550438.4000000004</v>
      </c>
    </row>
    <row r="20" spans="1:4" ht="28.8" x14ac:dyDescent="0.3">
      <c r="A20" s="2" t="s">
        <v>16</v>
      </c>
      <c r="B20" s="2" t="s">
        <v>111</v>
      </c>
      <c r="C20" s="2" t="s">
        <v>113</v>
      </c>
      <c r="D20" s="6">
        <v>68000000</v>
      </c>
    </row>
    <row r="21" spans="1:4" ht="43.2" x14ac:dyDescent="0.3">
      <c r="A21" s="2" t="s">
        <v>16</v>
      </c>
      <c r="B21" s="2" t="s">
        <v>33</v>
      </c>
      <c r="C21" s="2" t="s">
        <v>35</v>
      </c>
      <c r="D21" s="6">
        <v>111480000</v>
      </c>
    </row>
    <row r="22" spans="1:4" ht="43.2" x14ac:dyDescent="0.3">
      <c r="A22" s="21" t="s">
        <v>16</v>
      </c>
      <c r="B22" s="2" t="s">
        <v>33</v>
      </c>
      <c r="C22" s="2" t="s">
        <v>121</v>
      </c>
      <c r="D22" s="6">
        <v>200689167</v>
      </c>
    </row>
    <row r="23" spans="1:4" x14ac:dyDescent="0.3">
      <c r="A23" s="21" t="s">
        <v>16</v>
      </c>
      <c r="B23" s="21" t="s">
        <v>40</v>
      </c>
      <c r="C23" s="21" t="s">
        <v>41</v>
      </c>
      <c r="D23" s="15">
        <v>14817323</v>
      </c>
    </row>
    <row r="24" spans="1:4" x14ac:dyDescent="0.3">
      <c r="A24" s="2" t="s">
        <v>16</v>
      </c>
      <c r="B24" s="2" t="s">
        <v>42</v>
      </c>
      <c r="C24" s="2" t="s">
        <v>44</v>
      </c>
      <c r="D24" s="6">
        <v>500000</v>
      </c>
    </row>
    <row r="25" spans="1:4" ht="28.8" x14ac:dyDescent="0.3">
      <c r="A25" s="2" t="s">
        <v>16</v>
      </c>
      <c r="B25" s="2" t="s">
        <v>45</v>
      </c>
      <c r="C25" s="2" t="s">
        <v>47</v>
      </c>
      <c r="D25" s="6">
        <f>29712000+7000000</f>
        <v>36712000</v>
      </c>
    </row>
    <row r="26" spans="1:4" ht="28.8" x14ac:dyDescent="0.3">
      <c r="A26" s="2" t="s">
        <v>16</v>
      </c>
      <c r="B26" s="2" t="s">
        <v>45</v>
      </c>
      <c r="C26" s="2" t="s">
        <v>48</v>
      </c>
      <c r="D26" s="6">
        <v>3900000</v>
      </c>
    </row>
    <row r="27" spans="1:4" ht="28.8" x14ac:dyDescent="0.3">
      <c r="A27" s="19" t="s">
        <v>16</v>
      </c>
      <c r="B27" s="19" t="s">
        <v>45</v>
      </c>
      <c r="C27" s="19" t="s">
        <v>49</v>
      </c>
      <c r="D27" s="20">
        <v>3600000</v>
      </c>
    </row>
    <row r="28" spans="1:4" x14ac:dyDescent="0.3">
      <c r="A28" s="2" t="s">
        <v>16</v>
      </c>
      <c r="B28" s="2" t="s">
        <v>45</v>
      </c>
      <c r="C28" s="2" t="s">
        <v>50</v>
      </c>
      <c r="D28" s="6">
        <v>5000000</v>
      </c>
    </row>
    <row r="29" spans="1:4" x14ac:dyDescent="0.3">
      <c r="A29" s="2" t="s">
        <v>16</v>
      </c>
      <c r="B29" s="2" t="s">
        <v>51</v>
      </c>
      <c r="C29" s="2" t="s">
        <v>52</v>
      </c>
      <c r="D29" s="6">
        <v>728000</v>
      </c>
    </row>
    <row r="30" spans="1:4" ht="28.8" x14ac:dyDescent="0.3">
      <c r="A30" s="2" t="s">
        <v>16</v>
      </c>
      <c r="B30" s="2" t="s">
        <v>53</v>
      </c>
      <c r="C30" s="2" t="s">
        <v>55</v>
      </c>
      <c r="D30" s="6">
        <v>49000000</v>
      </c>
    </row>
    <row r="31" spans="1:4" x14ac:dyDescent="0.3">
      <c r="A31" s="22" t="s">
        <v>16</v>
      </c>
      <c r="B31" s="22" t="s">
        <v>53</v>
      </c>
      <c r="C31" s="22" t="s">
        <v>56</v>
      </c>
      <c r="D31" s="23">
        <v>42412000</v>
      </c>
    </row>
    <row r="32" spans="1:4" ht="43.2" x14ac:dyDescent="0.3">
      <c r="A32" s="2" t="s">
        <v>16</v>
      </c>
      <c r="B32" s="2" t="s">
        <v>53</v>
      </c>
      <c r="C32" s="2" t="s">
        <v>57</v>
      </c>
      <c r="D32" s="6">
        <v>14000000</v>
      </c>
    </row>
    <row r="33" spans="1:5" ht="28.8" x14ac:dyDescent="0.3">
      <c r="A33" s="2" t="s">
        <v>16</v>
      </c>
      <c r="B33" s="2" t="s">
        <v>53</v>
      </c>
      <c r="C33" s="2" t="s">
        <v>59</v>
      </c>
      <c r="D33" s="6">
        <v>45345000</v>
      </c>
    </row>
    <row r="34" spans="1:5" ht="28.8" x14ac:dyDescent="0.3">
      <c r="A34" s="17" t="s">
        <v>16</v>
      </c>
      <c r="B34" s="17" t="s">
        <v>60</v>
      </c>
      <c r="C34" s="17" t="s">
        <v>61</v>
      </c>
      <c r="D34" s="18">
        <v>13900000</v>
      </c>
    </row>
    <row r="35" spans="1:5" ht="28.8" x14ac:dyDescent="0.3">
      <c r="A35" s="2" t="s">
        <v>16</v>
      </c>
      <c r="B35" s="2" t="s">
        <v>60</v>
      </c>
      <c r="C35" s="2" t="s">
        <v>62</v>
      </c>
      <c r="D35" s="6">
        <v>98100000</v>
      </c>
    </row>
    <row r="36" spans="1:5" x14ac:dyDescent="0.3">
      <c r="A36" s="21" t="s">
        <v>16</v>
      </c>
      <c r="B36" s="21" t="s">
        <v>60</v>
      </c>
      <c r="C36" s="21" t="s">
        <v>64</v>
      </c>
      <c r="D36" s="15">
        <v>4000000</v>
      </c>
    </row>
    <row r="37" spans="1:5" x14ac:dyDescent="0.3">
      <c r="A37" s="2" t="s">
        <v>16</v>
      </c>
      <c r="B37" s="2" t="s">
        <v>60</v>
      </c>
      <c r="C37" s="2" t="s">
        <v>65</v>
      </c>
      <c r="D37" s="6">
        <v>38614000</v>
      </c>
    </row>
    <row r="38" spans="1:5" x14ac:dyDescent="0.3">
      <c r="A38" s="2" t="s">
        <v>16</v>
      </c>
      <c r="B38" s="2" t="s">
        <v>60</v>
      </c>
      <c r="C38" s="2" t="s">
        <v>66</v>
      </c>
      <c r="D38" s="6">
        <v>10671300</v>
      </c>
    </row>
    <row r="39" spans="1:5" x14ac:dyDescent="0.3">
      <c r="A39" s="2" t="s">
        <v>16</v>
      </c>
      <c r="B39" s="2" t="s">
        <v>46</v>
      </c>
      <c r="C39" s="2" t="s">
        <v>67</v>
      </c>
      <c r="D39" s="6">
        <v>842212.06</v>
      </c>
    </row>
    <row r="40" spans="1:5" ht="28.8" x14ac:dyDescent="0.3">
      <c r="A40" s="2" t="s">
        <v>16</v>
      </c>
      <c r="B40" s="2" t="s">
        <v>43</v>
      </c>
      <c r="C40" s="2" t="s">
        <v>68</v>
      </c>
      <c r="D40" s="6">
        <v>15130000</v>
      </c>
    </row>
    <row r="41" spans="1:5" ht="28.8" x14ac:dyDescent="0.3">
      <c r="A41" s="2" t="s">
        <v>16</v>
      </c>
      <c r="B41" s="2" t="s">
        <v>43</v>
      </c>
      <c r="C41" s="2" t="s">
        <v>69</v>
      </c>
      <c r="D41" s="6">
        <v>3000000</v>
      </c>
    </row>
    <row r="42" spans="1:5" ht="28.8" x14ac:dyDescent="0.3">
      <c r="A42" s="2" t="s">
        <v>16</v>
      </c>
      <c r="B42" s="2" t="s">
        <v>43</v>
      </c>
      <c r="C42" s="2" t="s">
        <v>70</v>
      </c>
      <c r="D42" s="6">
        <v>650000</v>
      </c>
    </row>
    <row r="43" spans="1:5" ht="43.2" x14ac:dyDescent="0.3">
      <c r="A43" s="2" t="s">
        <v>16</v>
      </c>
      <c r="B43" s="2" t="s">
        <v>4</v>
      </c>
      <c r="C43" s="2" t="s">
        <v>71</v>
      </c>
      <c r="D43" s="6">
        <v>2300000</v>
      </c>
      <c r="E43" s="4"/>
    </row>
    <row r="44" spans="1:5" ht="57.6" x14ac:dyDescent="0.3">
      <c r="A44" s="2" t="s">
        <v>16</v>
      </c>
      <c r="B44" s="2" t="s">
        <v>4</v>
      </c>
      <c r="C44" s="2" t="s">
        <v>72</v>
      </c>
      <c r="D44" s="6">
        <v>3400000</v>
      </c>
      <c r="E44" s="4"/>
    </row>
    <row r="45" spans="1:5" x14ac:dyDescent="0.3">
      <c r="A45" s="19" t="s">
        <v>16</v>
      </c>
      <c r="B45" s="19" t="s">
        <v>9</v>
      </c>
      <c r="C45" s="19" t="s">
        <v>108</v>
      </c>
      <c r="D45" s="20">
        <f>1048250000+59300000+88246000</f>
        <v>1195796000</v>
      </c>
      <c r="E45" s="14"/>
    </row>
    <row r="46" spans="1:5" ht="28.8" x14ac:dyDescent="0.3">
      <c r="A46" s="2" t="s">
        <v>16</v>
      </c>
      <c r="B46" s="2" t="s">
        <v>9</v>
      </c>
      <c r="C46" s="2" t="s">
        <v>109</v>
      </c>
      <c r="D46" s="6">
        <v>0</v>
      </c>
    </row>
    <row r="47" spans="1:5" ht="28.8" x14ac:dyDescent="0.3">
      <c r="A47" s="17" t="s">
        <v>16</v>
      </c>
      <c r="B47" s="17" t="s">
        <v>11</v>
      </c>
      <c r="C47" s="17" t="s">
        <v>131</v>
      </c>
      <c r="D47" s="18">
        <v>380000000</v>
      </c>
    </row>
    <row r="48" spans="1:5" ht="28.8" x14ac:dyDescent="0.3">
      <c r="A48" s="17" t="s">
        <v>16</v>
      </c>
      <c r="B48" s="17" t="s">
        <v>11</v>
      </c>
      <c r="C48" s="17" t="s">
        <v>78</v>
      </c>
      <c r="D48" s="18">
        <v>253000000</v>
      </c>
    </row>
    <row r="49" spans="1:8" ht="43.2" x14ac:dyDescent="0.3">
      <c r="A49" s="21" t="s">
        <v>16</v>
      </c>
      <c r="B49" s="21" t="s">
        <v>11</v>
      </c>
      <c r="C49" s="21" t="s">
        <v>79</v>
      </c>
      <c r="D49" s="15">
        <v>45000000</v>
      </c>
    </row>
    <row r="50" spans="1:8" ht="28.8" x14ac:dyDescent="0.3">
      <c r="A50" s="2" t="s">
        <v>16</v>
      </c>
      <c r="B50" s="2" t="s">
        <v>11</v>
      </c>
      <c r="C50" s="2" t="s">
        <v>80</v>
      </c>
      <c r="D50" s="6">
        <v>118860000</v>
      </c>
    </row>
    <row r="51" spans="1:8" x14ac:dyDescent="0.3">
      <c r="A51" s="2" t="s">
        <v>16</v>
      </c>
      <c r="B51" s="2" t="s">
        <v>81</v>
      </c>
      <c r="C51" s="2" t="s">
        <v>82</v>
      </c>
      <c r="D51" s="6">
        <v>75352000</v>
      </c>
    </row>
    <row r="52" spans="1:8" ht="28.8" x14ac:dyDescent="0.3">
      <c r="A52" s="2" t="s">
        <v>16</v>
      </c>
      <c r="B52" s="2" t="s">
        <v>83</v>
      </c>
      <c r="C52" s="2" t="s">
        <v>87</v>
      </c>
      <c r="D52" s="6">
        <f>8000000+1302249.27+697750.73</f>
        <v>10000000</v>
      </c>
      <c r="E52" s="10">
        <f>D52+697750.73</f>
        <v>10697750.73</v>
      </c>
    </row>
    <row r="53" spans="1:8" ht="43.2" x14ac:dyDescent="0.3">
      <c r="A53" s="2" t="s">
        <v>16</v>
      </c>
      <c r="B53" s="2" t="s">
        <v>106</v>
      </c>
      <c r="C53" s="2" t="s">
        <v>84</v>
      </c>
      <c r="D53" s="6">
        <v>7000000</v>
      </c>
    </row>
    <row r="54" spans="1:8" x14ac:dyDescent="0.3">
      <c r="A54" s="2" t="s">
        <v>16</v>
      </c>
      <c r="B54" s="2" t="s">
        <v>34</v>
      </c>
      <c r="C54" s="2" t="s">
        <v>88</v>
      </c>
      <c r="D54" s="6">
        <f>985935044+124000</f>
        <v>986059044</v>
      </c>
    </row>
    <row r="55" spans="1:8" ht="28.8" x14ac:dyDescent="0.3">
      <c r="A55" s="2" t="s">
        <v>16</v>
      </c>
      <c r="B55" s="2" t="s">
        <v>89</v>
      </c>
      <c r="C55" s="2" t="s">
        <v>90</v>
      </c>
      <c r="D55" s="6">
        <v>3000000</v>
      </c>
    </row>
    <row r="56" spans="1:8" ht="28.8" x14ac:dyDescent="0.3">
      <c r="A56" s="19" t="s">
        <v>16</v>
      </c>
      <c r="B56" s="19" t="s">
        <v>89</v>
      </c>
      <c r="C56" s="19" t="s">
        <v>92</v>
      </c>
      <c r="D56" s="20">
        <v>36000000</v>
      </c>
    </row>
    <row r="57" spans="1:8" ht="43.2" x14ac:dyDescent="0.3">
      <c r="A57" s="21" t="s">
        <v>16</v>
      </c>
      <c r="B57" s="21" t="s">
        <v>89</v>
      </c>
      <c r="C57" s="21" t="s">
        <v>93</v>
      </c>
      <c r="D57" s="15">
        <v>8647600</v>
      </c>
    </row>
    <row r="58" spans="1:8" ht="28.8" x14ac:dyDescent="0.3">
      <c r="A58" s="24" t="s">
        <v>16</v>
      </c>
      <c r="B58" s="24" t="s">
        <v>89</v>
      </c>
      <c r="C58" s="24" t="s">
        <v>94</v>
      </c>
      <c r="D58" s="16">
        <v>300000</v>
      </c>
    </row>
    <row r="59" spans="1:8" ht="28.8" x14ac:dyDescent="0.3">
      <c r="A59" s="2" t="s">
        <v>16</v>
      </c>
      <c r="B59" s="2" t="s">
        <v>89</v>
      </c>
      <c r="C59" s="2" t="s">
        <v>95</v>
      </c>
      <c r="D59" s="6">
        <v>749679</v>
      </c>
    </row>
    <row r="60" spans="1:8" ht="28.8" x14ac:dyDescent="0.3">
      <c r="A60" s="2" t="s">
        <v>16</v>
      </c>
      <c r="B60" s="2" t="s">
        <v>89</v>
      </c>
      <c r="C60" s="2" t="s">
        <v>96</v>
      </c>
      <c r="D60" s="6">
        <v>23000005</v>
      </c>
    </row>
    <row r="61" spans="1:8" ht="57.6" x14ac:dyDescent="0.3">
      <c r="A61" s="2" t="s">
        <v>32</v>
      </c>
      <c r="B61" s="2" t="s">
        <v>83</v>
      </c>
      <c r="C61" s="2" t="s">
        <v>98</v>
      </c>
      <c r="D61" s="6">
        <v>100000000</v>
      </c>
    </row>
    <row r="62" spans="1:8" ht="115.2" x14ac:dyDescent="0.3">
      <c r="A62" s="2" t="s">
        <v>99</v>
      </c>
      <c r="B62" s="2" t="s">
        <v>83</v>
      </c>
      <c r="C62" s="2" t="s">
        <v>125</v>
      </c>
      <c r="D62" s="6">
        <v>100000000</v>
      </c>
    </row>
    <row r="63" spans="1:8" ht="115.2" x14ac:dyDescent="0.3">
      <c r="A63" s="2" t="s">
        <v>99</v>
      </c>
      <c r="B63" s="2" t="s">
        <v>83</v>
      </c>
      <c r="C63" s="2" t="s">
        <v>100</v>
      </c>
      <c r="D63" s="6">
        <v>210000000</v>
      </c>
    </row>
    <row r="64" spans="1:8" ht="28.8" x14ac:dyDescent="0.3">
      <c r="A64" s="2" t="s">
        <v>16</v>
      </c>
      <c r="B64" s="2" t="s">
        <v>23</v>
      </c>
      <c r="C64" s="2" t="s">
        <v>26</v>
      </c>
      <c r="D64" s="6">
        <v>24164127.77</v>
      </c>
      <c r="F64" s="25"/>
      <c r="H64" s="4"/>
    </row>
    <row r="65" spans="1:8" ht="28.8" x14ac:dyDescent="0.3">
      <c r="A65" s="2" t="s">
        <v>16</v>
      </c>
      <c r="B65" s="2" t="s">
        <v>9</v>
      </c>
      <c r="C65" s="2" t="s">
        <v>122</v>
      </c>
      <c r="D65" s="6">
        <v>6000000</v>
      </c>
      <c r="F65" s="25"/>
      <c r="H65" s="4"/>
    </row>
    <row r="66" spans="1:8" ht="28.8" x14ac:dyDescent="0.3">
      <c r="A66" s="2" t="s">
        <v>16</v>
      </c>
      <c r="B66" s="2" t="s">
        <v>23</v>
      </c>
      <c r="C66" s="2" t="s">
        <v>29</v>
      </c>
      <c r="D66" s="6">
        <v>3091752</v>
      </c>
      <c r="F66" s="25"/>
      <c r="H66" s="4"/>
    </row>
    <row r="67" spans="1:8" x14ac:dyDescent="0.3">
      <c r="D67" s="11"/>
      <c r="F67" s="25"/>
      <c r="H67" s="4"/>
    </row>
    <row r="68" spans="1:8" x14ac:dyDescent="0.3">
      <c r="D68" s="4">
        <f>SUBTOTAL(9,D4:D66)</f>
        <v>12720381587.49</v>
      </c>
      <c r="H68" s="4"/>
    </row>
    <row r="69" spans="1:8" x14ac:dyDescent="0.3">
      <c r="D69" s="8"/>
      <c r="H69" s="4"/>
    </row>
    <row r="70" spans="1:8" x14ac:dyDescent="0.3">
      <c r="C70" s="9"/>
      <c r="H70" s="4"/>
    </row>
    <row r="71" spans="1:8" x14ac:dyDescent="0.3">
      <c r="C71" s="9"/>
      <c r="H71" s="4"/>
    </row>
    <row r="73" spans="1:8" x14ac:dyDescent="0.3">
      <c r="C73" s="4"/>
    </row>
    <row r="74" spans="1:8" x14ac:dyDescent="0.3">
      <c r="C74" s="4"/>
    </row>
    <row r="75" spans="1:8" x14ac:dyDescent="0.3">
      <c r="C75" s="10"/>
    </row>
    <row r="78" spans="1:8" x14ac:dyDescent="0.3">
      <c r="C78" s="10"/>
    </row>
    <row r="79" spans="1:8" x14ac:dyDescent="0.3">
      <c r="E79" s="4"/>
    </row>
    <row r="80" spans="1:8" x14ac:dyDescent="0.3">
      <c r="E80" s="10"/>
    </row>
  </sheetData>
  <autoFilter ref="A3:H66" xr:uid="{00000000-0001-0000-0100-000000000000}"/>
  <sortState xmlns:xlrd2="http://schemas.microsoft.com/office/spreadsheetml/2017/richdata2" ref="A5:D63">
    <sortCondition ref="A5:A63"/>
    <sortCondition ref="B5:B63"/>
    <sortCondition ref="C5:C63"/>
  </sortState>
  <mergeCells count="1">
    <mergeCell ref="A1:D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18"/>
  <sheetViews>
    <sheetView view="pageLayout" zoomScale="80" zoomScaleNormal="80" zoomScalePageLayoutView="80" workbookViewId="0">
      <selection activeCell="C4" sqref="C4"/>
    </sheetView>
  </sheetViews>
  <sheetFormatPr defaultColWidth="9.109375" defaultRowHeight="14.4" x14ac:dyDescent="0.3"/>
  <cols>
    <col min="1" max="1" width="10.5546875" style="1" customWidth="1"/>
    <col min="2" max="2" width="13" style="1" customWidth="1"/>
    <col min="3" max="3" width="43.5546875" style="1" customWidth="1"/>
    <col min="4" max="4" width="21.44140625" style="4" bestFit="1" customWidth="1"/>
    <col min="5" max="16384" width="9.109375" style="1"/>
  </cols>
  <sheetData>
    <row r="1" spans="1:4" ht="48" customHeight="1" x14ac:dyDescent="0.3">
      <c r="A1" s="35" t="s">
        <v>127</v>
      </c>
      <c r="B1" s="35"/>
      <c r="C1" s="35"/>
      <c r="D1" s="35"/>
    </row>
    <row r="3" spans="1:4" ht="28.8" x14ac:dyDescent="0.3">
      <c r="A3" s="2" t="s">
        <v>0</v>
      </c>
      <c r="B3" s="2" t="s">
        <v>1</v>
      </c>
      <c r="C3" s="2" t="s">
        <v>124</v>
      </c>
      <c r="D3" s="5" t="s">
        <v>110</v>
      </c>
    </row>
    <row r="4" spans="1:4" ht="28.8" x14ac:dyDescent="0.3">
      <c r="A4" s="2" t="s">
        <v>16</v>
      </c>
      <c r="B4" s="2" t="s">
        <v>23</v>
      </c>
      <c r="C4" s="2" t="s">
        <v>27</v>
      </c>
      <c r="D4" s="5">
        <v>0</v>
      </c>
    </row>
    <row r="5" spans="1:4" x14ac:dyDescent="0.3">
      <c r="A5" s="2" t="s">
        <v>16</v>
      </c>
      <c r="B5" s="2" t="s">
        <v>53</v>
      </c>
      <c r="C5" s="2" t="s">
        <v>54</v>
      </c>
      <c r="D5" s="5">
        <v>0</v>
      </c>
    </row>
    <row r="6" spans="1:4" ht="28.8" x14ac:dyDescent="0.3">
      <c r="A6" s="2" t="s">
        <v>16</v>
      </c>
      <c r="B6" s="2" t="s">
        <v>53</v>
      </c>
      <c r="C6" s="2" t="s">
        <v>58</v>
      </c>
      <c r="D6" s="5">
        <v>0</v>
      </c>
    </row>
    <row r="7" spans="1:4" ht="43.2" x14ac:dyDescent="0.3">
      <c r="A7" s="2" t="s">
        <v>16</v>
      </c>
      <c r="B7" s="2" t="s">
        <v>60</v>
      </c>
      <c r="C7" s="2" t="s">
        <v>63</v>
      </c>
      <c r="D7" s="5">
        <v>0</v>
      </c>
    </row>
    <row r="8" spans="1:4" ht="57.6" x14ac:dyDescent="0.3">
      <c r="A8" s="2" t="s">
        <v>16</v>
      </c>
      <c r="B8" s="2" t="s">
        <v>11</v>
      </c>
      <c r="C8" s="2" t="s">
        <v>74</v>
      </c>
      <c r="D8" s="5">
        <v>0</v>
      </c>
    </row>
    <row r="9" spans="1:4" ht="60" customHeight="1" x14ac:dyDescent="0.3">
      <c r="A9" s="2" t="s">
        <v>16</v>
      </c>
      <c r="B9" s="2" t="s">
        <v>11</v>
      </c>
      <c r="C9" s="2" t="s">
        <v>75</v>
      </c>
      <c r="D9" s="5">
        <v>0</v>
      </c>
    </row>
    <row r="10" spans="1:4" ht="30" customHeight="1" x14ac:dyDescent="0.3">
      <c r="A10" s="2" t="s">
        <v>16</v>
      </c>
      <c r="B10" s="2" t="s">
        <v>89</v>
      </c>
      <c r="C10" s="2" t="s">
        <v>91</v>
      </c>
      <c r="D10" s="5">
        <v>0</v>
      </c>
    </row>
    <row r="11" spans="1:4" ht="28.8" x14ac:dyDescent="0.3">
      <c r="A11" s="2" t="s">
        <v>16</v>
      </c>
      <c r="B11" s="2" t="s">
        <v>89</v>
      </c>
      <c r="C11" s="2" t="s">
        <v>97</v>
      </c>
      <c r="D11" s="5">
        <v>0</v>
      </c>
    </row>
    <row r="12" spans="1:4" x14ac:dyDescent="0.3">
      <c r="A12" s="2" t="s">
        <v>16</v>
      </c>
      <c r="B12" s="2" t="s">
        <v>4</v>
      </c>
      <c r="C12" s="2" t="s">
        <v>73</v>
      </c>
      <c r="D12" s="5">
        <v>0</v>
      </c>
    </row>
    <row r="13" spans="1:4" ht="49.5" customHeight="1" x14ac:dyDescent="0.3">
      <c r="A13" s="2" t="s">
        <v>16</v>
      </c>
      <c r="B13" s="2" t="s">
        <v>19</v>
      </c>
      <c r="C13" s="2" t="s">
        <v>20</v>
      </c>
      <c r="D13" s="5">
        <v>0</v>
      </c>
    </row>
    <row r="14" spans="1:4" x14ac:dyDescent="0.3">
      <c r="A14" s="2" t="s">
        <v>16</v>
      </c>
      <c r="B14" s="2" t="s">
        <v>36</v>
      </c>
      <c r="C14" s="2" t="s">
        <v>37</v>
      </c>
      <c r="D14" s="5">
        <v>0</v>
      </c>
    </row>
    <row r="15" spans="1:4" ht="28.8" x14ac:dyDescent="0.3">
      <c r="A15" s="2" t="s">
        <v>16</v>
      </c>
      <c r="B15" s="2" t="s">
        <v>11</v>
      </c>
      <c r="C15" s="2" t="s">
        <v>76</v>
      </c>
      <c r="D15" s="5">
        <v>0</v>
      </c>
    </row>
    <row r="16" spans="1:4" ht="43.2" x14ac:dyDescent="0.3">
      <c r="A16" s="2" t="s">
        <v>16</v>
      </c>
      <c r="B16" s="2" t="s">
        <v>11</v>
      </c>
      <c r="C16" s="2" t="s">
        <v>77</v>
      </c>
      <c r="D16" s="5">
        <v>0</v>
      </c>
    </row>
    <row r="17" spans="1:4" ht="43.5" customHeight="1" x14ac:dyDescent="0.3">
      <c r="A17" s="2" t="s">
        <v>16</v>
      </c>
      <c r="B17" s="2" t="s">
        <v>83</v>
      </c>
      <c r="C17" s="2" t="s">
        <v>85</v>
      </c>
      <c r="D17" s="5">
        <v>0</v>
      </c>
    </row>
    <row r="18" spans="1:4" x14ac:dyDescent="0.3">
      <c r="A18" s="2" t="s">
        <v>16</v>
      </c>
      <c r="B18" s="2" t="s">
        <v>83</v>
      </c>
      <c r="C18" s="2" t="s">
        <v>86</v>
      </c>
      <c r="D18" s="5">
        <v>0</v>
      </c>
    </row>
  </sheetData>
  <autoFilter ref="A3:D18" xr:uid="{00000000-0001-0000-0200-000000000000}"/>
  <mergeCells count="1">
    <mergeCell ref="A1:D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7"/>
  <sheetViews>
    <sheetView view="pageLayout" zoomScale="70" zoomScaleNormal="80" zoomScalePageLayoutView="70" workbookViewId="0">
      <selection activeCell="C4" sqref="C4"/>
    </sheetView>
  </sheetViews>
  <sheetFormatPr defaultColWidth="9.109375" defaultRowHeight="14.4" x14ac:dyDescent="0.3"/>
  <cols>
    <col min="1" max="1" width="10.5546875" style="1" customWidth="1"/>
    <col min="2" max="2" width="9" style="1" customWidth="1"/>
    <col min="3" max="3" width="52.88671875" style="1" customWidth="1"/>
    <col min="4" max="4" width="16.44140625" style="4" customWidth="1"/>
    <col min="5" max="16384" width="9.109375" style="1"/>
  </cols>
  <sheetData>
    <row r="1" spans="1:4" x14ac:dyDescent="0.3">
      <c r="A1" s="35" t="s">
        <v>107</v>
      </c>
      <c r="B1" s="35"/>
      <c r="C1" s="35"/>
      <c r="D1" s="35"/>
    </row>
    <row r="3" spans="1:4" ht="28.8" x14ac:dyDescent="0.3">
      <c r="A3" s="7" t="s">
        <v>0</v>
      </c>
      <c r="B3" s="7" t="s">
        <v>1</v>
      </c>
      <c r="C3" s="7" t="s">
        <v>124</v>
      </c>
      <c r="D3" s="5" t="s">
        <v>101</v>
      </c>
    </row>
    <row r="4" spans="1:4" ht="28.8" x14ac:dyDescent="0.3">
      <c r="A4" s="3" t="s">
        <v>16</v>
      </c>
      <c r="B4" s="3" t="s">
        <v>11</v>
      </c>
      <c r="C4" s="3" t="s">
        <v>102</v>
      </c>
      <c r="D4" s="5">
        <v>0</v>
      </c>
    </row>
    <row r="5" spans="1:4" x14ac:dyDescent="0.3">
      <c r="A5" s="3" t="s">
        <v>16</v>
      </c>
      <c r="B5" s="3" t="s">
        <v>40</v>
      </c>
      <c r="C5" s="3" t="s">
        <v>103</v>
      </c>
      <c r="D5" s="5">
        <v>0</v>
      </c>
    </row>
    <row r="6" spans="1:4" ht="28.8" x14ac:dyDescent="0.3">
      <c r="A6" s="3" t="s">
        <v>16</v>
      </c>
      <c r="B6" s="3" t="s">
        <v>40</v>
      </c>
      <c r="C6" s="3" t="s">
        <v>104</v>
      </c>
      <c r="D6" s="5">
        <v>0</v>
      </c>
    </row>
    <row r="7" spans="1:4" x14ac:dyDescent="0.3">
      <c r="A7" s="3" t="s">
        <v>16</v>
      </c>
      <c r="B7" s="3" t="s">
        <v>40</v>
      </c>
      <c r="C7" s="3" t="s">
        <v>105</v>
      </c>
      <c r="D7" s="5">
        <v>0</v>
      </c>
    </row>
  </sheetData>
  <autoFilter ref="A3:D7" xr:uid="{00000000-0009-0000-0000-000003000000}"/>
  <mergeCells count="1">
    <mergeCell ref="A1:D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% realocação valores iniciativa</vt:lpstr>
      <vt:lpstr>Tabela 1 -Iniciativas com valor</vt:lpstr>
      <vt:lpstr>Tabela2-Iniciativas postergadas</vt:lpstr>
      <vt:lpstr>Tabela 3 Iniciats não incluí PL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 Christine Dias Gomes</dc:creator>
  <cp:lastModifiedBy>Karen Rodrigues</cp:lastModifiedBy>
  <cp:lastPrinted>2022-04-27T20:33:24Z</cp:lastPrinted>
  <dcterms:created xsi:type="dcterms:W3CDTF">2021-08-18T17:12:46Z</dcterms:created>
  <dcterms:modified xsi:type="dcterms:W3CDTF">2024-07-17T14:23:19Z</dcterms:modified>
</cp:coreProperties>
</file>