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8C70CAF0-53B9-47A8-95C2-41E9651D14B3}" xr6:coauthVersionLast="47" xr6:coauthVersionMax="47" xr10:uidLastSave="{00000000-0000-0000-0000-000000000000}"/>
  <bookViews>
    <workbookView xWindow="-120" yWindow="-120" windowWidth="29040" windowHeight="15720" tabRatio="867" activeTab="1" xr2:uid="{00000000-000D-0000-FFFF-FFFF00000000}"/>
  </bookViews>
  <sheets>
    <sheet name="Controle limite 30%" sheetId="10" r:id="rId1"/>
    <sheet name="Tabela 1 - Projetos com valor" sheetId="9" r:id="rId2"/>
    <sheet name="Tabela 2 - Projetos postergados" sheetId="8" r:id="rId3"/>
    <sheet name="Tabela 3 Projetos não incluí PL" sheetId="7" r:id="rId4"/>
  </sheets>
  <definedNames>
    <definedName name="_xlnm._FilterDatabase" localSheetId="0" hidden="1">'Controle limite 30%'!$A$4:$G$91</definedName>
    <definedName name="_xlnm._FilterDatabase" localSheetId="1" hidden="1">'Tabela 1 - Projetos com valor'!$A$3:$F$64</definedName>
    <definedName name="_xlnm._FilterDatabase" localSheetId="2" hidden="1">'Tabela 2 - Projetos postergados'!$A$3:$D$18</definedName>
    <definedName name="_xlnm._FilterDatabase" localSheetId="3" hidden="1">'Tabela 3 Projetos não incluí PL'!$A$3:$D$7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G32" i="10"/>
  <c r="G33" i="10"/>
  <c r="D66" i="9"/>
  <c r="D45" i="9"/>
  <c r="G29" i="10"/>
  <c r="G6" i="10"/>
  <c r="E11" i="10"/>
  <c r="G55" i="10" l="1"/>
  <c r="G54" i="10"/>
  <c r="G7" i="10"/>
  <c r="G8" i="10"/>
  <c r="G10" i="10"/>
  <c r="G11" i="10"/>
  <c r="G14" i="10"/>
  <c r="G15" i="10"/>
  <c r="G16" i="10"/>
  <c r="G17" i="10"/>
  <c r="G20" i="10"/>
  <c r="G25" i="10"/>
  <c r="G31" i="10"/>
  <c r="G42" i="10"/>
  <c r="G46" i="10"/>
  <c r="G50" i="10"/>
  <c r="G61" i="10"/>
  <c r="G63" i="10"/>
  <c r="G64" i="10"/>
  <c r="G65" i="10"/>
  <c r="G66" i="10"/>
  <c r="G69" i="10"/>
  <c r="G70" i="10"/>
  <c r="G74" i="10"/>
  <c r="G75" i="10"/>
  <c r="G80" i="10"/>
  <c r="G86" i="10"/>
  <c r="G88" i="10"/>
  <c r="E18" i="10"/>
  <c r="G18" i="10" s="1"/>
  <c r="E9" i="10"/>
  <c r="G9" i="10" s="1"/>
  <c r="E12" i="10"/>
  <c r="G12" i="10" s="1"/>
  <c r="E13" i="10"/>
  <c r="G13" i="10" s="1"/>
  <c r="E19" i="10"/>
  <c r="G19" i="10" s="1"/>
  <c r="E21" i="10"/>
  <c r="G21" i="10" s="1"/>
  <c r="E23" i="10"/>
  <c r="G23" i="10" s="1"/>
  <c r="E24" i="10"/>
  <c r="G24" i="10" s="1"/>
  <c r="E26" i="10"/>
  <c r="G26" i="10" s="1"/>
  <c r="E27" i="10"/>
  <c r="G27" i="10" s="1"/>
  <c r="G28" i="10"/>
  <c r="E30" i="10"/>
  <c r="G30" i="10" s="1"/>
  <c r="E35" i="10"/>
  <c r="G35" i="10" s="1"/>
  <c r="E36" i="10"/>
  <c r="G36" i="10" s="1"/>
  <c r="E37" i="10"/>
  <c r="G37" i="10" s="1"/>
  <c r="E38" i="10"/>
  <c r="G38" i="10" s="1"/>
  <c r="E39" i="10"/>
  <c r="G39" i="10" s="1"/>
  <c r="E40" i="10"/>
  <c r="G40" i="10" s="1"/>
  <c r="E41" i="10"/>
  <c r="G41" i="10" s="1"/>
  <c r="E43" i="10"/>
  <c r="G43" i="10" s="1"/>
  <c r="E44" i="10"/>
  <c r="G44" i="10" s="1"/>
  <c r="E45" i="10"/>
  <c r="G45" i="10" s="1"/>
  <c r="E47" i="10"/>
  <c r="G47" i="10" s="1"/>
  <c r="E48" i="10"/>
  <c r="G48" i="10" s="1"/>
  <c r="E49" i="10"/>
  <c r="G49" i="10" s="1"/>
  <c r="E51" i="10"/>
  <c r="G51" i="10" s="1"/>
  <c r="E52" i="10"/>
  <c r="G52" i="10" s="1"/>
  <c r="E53" i="10"/>
  <c r="G53" i="10" s="1"/>
  <c r="E56" i="10"/>
  <c r="G56" i="10" s="1"/>
  <c r="E57" i="10"/>
  <c r="G57" i="10" s="1"/>
  <c r="E58" i="10"/>
  <c r="G58" i="10" s="1"/>
  <c r="E59" i="10"/>
  <c r="G59" i="10" s="1"/>
  <c r="E60" i="10"/>
  <c r="G60" i="10" s="1"/>
  <c r="E67" i="10"/>
  <c r="G67" i="10" s="1"/>
  <c r="E68" i="10"/>
  <c r="G68" i="10" s="1"/>
  <c r="E71" i="10"/>
  <c r="G71" i="10" s="1"/>
  <c r="E72" i="10"/>
  <c r="G72" i="10" s="1"/>
  <c r="E73" i="10"/>
  <c r="G73" i="10" s="1"/>
  <c r="G76" i="10"/>
  <c r="E79" i="10"/>
  <c r="G79" i="10" s="1"/>
  <c r="E81" i="10"/>
  <c r="G81" i="10" s="1"/>
  <c r="E82" i="10"/>
  <c r="G82" i="10" s="1"/>
  <c r="E83" i="10"/>
  <c r="G83" i="10" s="1"/>
  <c r="E84" i="10"/>
  <c r="G84" i="10" s="1"/>
  <c r="E85" i="10"/>
  <c r="G85" i="10" s="1"/>
  <c r="E87" i="10"/>
  <c r="G87" i="10" s="1"/>
  <c r="E89" i="10"/>
  <c r="G89" i="10" s="1"/>
  <c r="E90" i="10"/>
  <c r="G90" i="10" s="1"/>
  <c r="E5" i="10"/>
  <c r="D51" i="9" l="1"/>
  <c r="D12" i="9"/>
  <c r="D19" i="9"/>
  <c r="G5" i="10" l="1"/>
  <c r="D91" i="10"/>
  <c r="D5" i="9" l="1"/>
  <c r="D16" i="9" l="1"/>
  <c r="E22" i="10" l="1"/>
  <c r="G22" i="10" s="1"/>
  <c r="D53" i="9"/>
  <c r="E78" i="10" s="1"/>
  <c r="G78" i="10" s="1"/>
  <c r="E62" i="10"/>
  <c r="G62" i="10" s="1"/>
  <c r="G93" i="10" l="1"/>
  <c r="G95" i="10" s="1"/>
  <c r="E91" i="10"/>
</calcChain>
</file>

<file path=xl/sharedStrings.xml><?xml version="1.0" encoding="utf-8"?>
<sst xmlns="http://schemas.openxmlformats.org/spreadsheetml/2006/main" count="608" uniqueCount="133">
  <si>
    <t>Anexo do Acordo</t>
  </si>
  <si>
    <t>Órgão</t>
  </si>
  <si>
    <t>II.3</t>
  </si>
  <si>
    <t>ARMBH</t>
  </si>
  <si>
    <t>SEDE</t>
  </si>
  <si>
    <t>Elaboração de Plano Metropolitano de Segurança Hídrica para a Região Metropolitana de Belo Horizonte.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</si>
  <si>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</si>
  <si>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</si>
  <si>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</si>
  <si>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</si>
  <si>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</si>
  <si>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</si>
  <si>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</si>
  <si>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</si>
  <si>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</si>
  <si>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</si>
  <si>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</si>
  <si>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</si>
  <si>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</si>
  <si>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Atualização do Plano Diretor de Desenvolvimento Integrado da Região Metropolitana de Belo Horizonte - PDDI-RMBH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</si>
  <si>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</si>
  <si>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</si>
  <si>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</si>
  <si>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</si>
  <si>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</si>
  <si>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</si>
  <si>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</si>
  <si>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</si>
  <si>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</si>
  <si>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</si>
  <si>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</si>
  <si>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</si>
  <si>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</si>
  <si>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Z. Estruturas de apoio</t>
  </si>
  <si>
    <t>FHEMIG</t>
  </si>
  <si>
    <t>SES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</si>
  <si>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</si>
  <si>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</si>
  <si>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</si>
  <si>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</si>
  <si>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</si>
  <si>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</si>
  <si>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</si>
  <si>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</si>
  <si>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SECULT</t>
  </si>
  <si>
    <t>Georreferenciamento de bens culturais protegidos</t>
  </si>
  <si>
    <t>IMA</t>
  </si>
  <si>
    <t>SEAPA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</si>
  <si>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</si>
  <si>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</si>
  <si>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</si>
  <si>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</si>
  <si>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</si>
  <si>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</si>
  <si>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</si>
  <si>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</si>
  <si>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</si>
  <si>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</si>
  <si>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</si>
  <si>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</si>
  <si>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</si>
  <si>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</si>
  <si>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</si>
  <si>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</si>
  <si>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</si>
  <si>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</si>
  <si>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</si>
  <si>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</si>
  <si>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Plano de Desenvolvimento da Cadeia Agropecuária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</si>
  <si>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</si>
  <si>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</si>
  <si>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</si>
  <si>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</si>
  <si>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</si>
  <si>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</si>
  <si>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</si>
  <si>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</si>
  <si>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</si>
  <si>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</si>
  <si>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</si>
  <si>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</si>
  <si>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</si>
  <si>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</si>
  <si>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</si>
  <si>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</si>
  <si>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</si>
  <si>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</si>
  <si>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</si>
  <si>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</si>
  <si>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</si>
  <si>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</si>
  <si>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</si>
  <si>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</si>
  <si>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</si>
  <si>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</si>
  <si>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</si>
  <si>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</si>
  <si>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</si>
  <si>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</si>
  <si>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Estruturas de apoio</t>
  </si>
  <si>
    <t>Z. Ressarcimentos e contratações temporárias</t>
  </si>
  <si>
    <t>Contratações temporárias</t>
  </si>
  <si>
    <t>Ressarcimentos de despesas públicas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</si>
  <si>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</si>
  <si>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</si>
  <si>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</si>
  <si>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</si>
  <si>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</si>
  <si>
    <t>SEPLAG (PM e CBM)</t>
  </si>
  <si>
    <t>TABELA 3</t>
  </si>
  <si>
    <t>Melhoria da infraestrutura dos municípios</t>
  </si>
  <si>
    <t>Projeto</t>
  </si>
  <si>
    <t>Melhoria da infraestrutura dos municípios - Outros repasses</t>
  </si>
  <si>
    <t>Valor</t>
  </si>
  <si>
    <t>DER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</si>
  <si>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</si>
  <si>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Melhoria da infraestrutura dos municípios - Mobilidade regional na Bacia do Paraopeba</t>
  </si>
  <si>
    <t>TABELA 2 - Projetos que terão execução autorizada posteriormente, condicionada à existência de saldo financeiro dos respectivos anexos, também de acordo com avaliação de viabilidade técnica e financeira.</t>
  </si>
  <si>
    <t>TABELA 1 - Projetos que terão início de execução autorizado</t>
  </si>
  <si>
    <t>Soma de Valor ALMG (PL Aprovado) - Consolidado por projeto</t>
  </si>
  <si>
    <t>Valor aprovado pela ALMG</t>
  </si>
  <si>
    <t>Origem</t>
  </si>
  <si>
    <t>Valor nominal do Acordo</t>
  </si>
  <si>
    <t>Recuperação de rodovias pavimentadas em pior estado, conforme
avaliação técnica do DER-MG / conclusão de corredor logístico
estruturante, conforme critérios técnicos da Seinfra - Mobilidade
regional na Bacia do Paraopeba</t>
  </si>
  <si>
    <t>EGE-SEF</t>
  </si>
  <si>
    <t>Despesas públicas - recolhimento ao PASEP</t>
  </si>
  <si>
    <t>Total Geral</t>
  </si>
  <si>
    <t>Diferença do que é Valor nominal do Acordo</t>
  </si>
  <si>
    <t>I.3</t>
  </si>
  <si>
    <t>Projetos Regionais Rodoviários - Mobilidade regional na Bacia do Paraopeba</t>
  </si>
  <si>
    <t>Valor Deliberação 015/2022</t>
  </si>
  <si>
    <t>IPCA + Rendimentos + Conversões</t>
  </si>
  <si>
    <t>Construção e manutenção de um Novo Complexo de Saúde e operação de serviços não assistenciais/laboratoriais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</si>
</sst>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0" xfId="0" applyNumberFormat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" fontId="3" fillId="0" borderId="0" xfId="0" applyNumberFormat="1" applyFont="1"/>
    <xf numFmtId="10" fontId="0" fillId="2" borderId="0" xfId="2" applyNumberFormat="1" applyFont="1" applyFill="1"/>
    <xf numFmtId="10" fontId="0" fillId="0" borderId="0" xfId="2" applyNumberFormat="1" applyFont="1" applyAlignment="1">
      <alignment wrapText="1"/>
    </xf>
    <xf numFmtId="43" fontId="4" fillId="0" borderId="1" xfId="1" applyFont="1" applyFill="1" applyBorder="1" applyAlignment="1">
      <alignment wrapText="1"/>
    </xf>
    <xf numFmtId="43" fontId="4" fillId="0" borderId="3" xfId="1" applyFont="1" applyFill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Fill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3:J95"/>
  <sheetViews>
    <sheetView zoomScale="90" zoomScaleNormal="90" workbookViewId="0">
      <selection activeCell="F4" sqref="F4"/>
    </sheetView>
  </sheetViews>
  <sheetFormatPr defaultRowHeight="15" x14ac:dyDescent="0.25"/>
  <cols>
    <col min="3" max="3" width="49.7109375" customWidth="1"/>
    <col min="4" max="4" width="19.42578125" style="12" bestFit="1" customWidth="1"/>
    <col min="5" max="5" width="25.7109375" customWidth="1"/>
    <col min="6" max="6" width="23.42578125" customWidth="1"/>
    <col min="7" max="7" width="21.28515625" customWidth="1"/>
    <col min="8" max="8" width="15" bestFit="1" customWidth="1"/>
    <col min="10" max="10" width="15" bestFit="1" customWidth="1"/>
  </cols>
  <sheetData>
    <row r="3" spans="1:7" x14ac:dyDescent="0.25">
      <c r="A3" t="s">
        <v>119</v>
      </c>
    </row>
    <row r="4" spans="1:7" ht="45" x14ac:dyDescent="0.25">
      <c r="A4" s="15" t="s">
        <v>0</v>
      </c>
      <c r="B4" s="14" t="s">
        <v>1</v>
      </c>
      <c r="C4" s="14" t="s">
        <v>111</v>
      </c>
      <c r="D4" s="16" t="s">
        <v>120</v>
      </c>
      <c r="E4" s="14" t="s">
        <v>130</v>
      </c>
      <c r="F4" s="14" t="s">
        <v>121</v>
      </c>
      <c r="G4" s="15" t="s">
        <v>127</v>
      </c>
    </row>
    <row r="5" spans="1:7" hidden="1" x14ac:dyDescent="0.25">
      <c r="A5" t="s">
        <v>16</v>
      </c>
      <c r="B5" t="s">
        <v>3</v>
      </c>
      <c r="C5" t="s">
        <v>5</v>
      </c>
      <c r="D5" s="12">
        <v>2000000</v>
      </c>
      <c r="E5" s="12">
        <f>VLOOKUP(C5,'Tabela 1 - Projetos com valor'!$C$5:$D$64,2,FALSE)</f>
        <v>2000000</v>
      </c>
      <c r="F5" t="s">
        <v>122</v>
      </c>
      <c r="G5" s="13">
        <f>D5-E5</f>
        <v>0</v>
      </c>
    </row>
    <row r="6" spans="1:7" hidden="1" x14ac:dyDescent="0.25">
      <c r="A6" t="s">
        <v>128</v>
      </c>
      <c r="B6" t="s">
        <v>114</v>
      </c>
      <c r="C6" t="s">
        <v>129</v>
      </c>
      <c r="D6" s="12">
        <v>0</v>
      </c>
      <c r="E6" s="12">
        <v>262717753.97999999</v>
      </c>
      <c r="F6" t="s">
        <v>131</v>
      </c>
      <c r="G6" s="13">
        <f>D6-E6</f>
        <v>-262717753.97999999</v>
      </c>
    </row>
    <row r="7" spans="1:7" hidden="1" x14ac:dyDescent="0.25">
      <c r="A7" t="s">
        <v>2</v>
      </c>
      <c r="B7" t="s">
        <v>6</v>
      </c>
      <c r="C7" t="s">
        <v>7</v>
      </c>
      <c r="D7" s="12">
        <v>2050000000</v>
      </c>
      <c r="E7" s="12">
        <v>2050000000</v>
      </c>
      <c r="F7" t="s">
        <v>122</v>
      </c>
      <c r="G7" s="13">
        <f t="shared" ref="G7:G73" si="0">D7-E7</f>
        <v>0</v>
      </c>
    </row>
    <row r="8" spans="1:7" hidden="1" x14ac:dyDescent="0.25">
      <c r="A8" t="s">
        <v>2</v>
      </c>
      <c r="B8" t="s">
        <v>6</v>
      </c>
      <c r="C8" t="s">
        <v>7</v>
      </c>
      <c r="D8" s="12">
        <v>0</v>
      </c>
      <c r="E8" s="12">
        <v>377295557.89000034</v>
      </c>
      <c r="F8" t="s">
        <v>131</v>
      </c>
      <c r="G8" s="13">
        <f t="shared" si="0"/>
        <v>-377295557.89000034</v>
      </c>
    </row>
    <row r="9" spans="1:7" hidden="1" x14ac:dyDescent="0.25">
      <c r="A9" t="s">
        <v>8</v>
      </c>
      <c r="B9" t="s">
        <v>9</v>
      </c>
      <c r="C9" t="s">
        <v>10</v>
      </c>
      <c r="D9" s="12">
        <v>450000000</v>
      </c>
      <c r="E9" s="12">
        <f>VLOOKUP(C9,'Tabela 1 - Projetos com valor'!$C$5:$D$64,2,FALSE)</f>
        <v>450000000</v>
      </c>
      <c r="F9" t="s">
        <v>122</v>
      </c>
      <c r="G9" s="13">
        <f t="shared" si="0"/>
        <v>0</v>
      </c>
    </row>
    <row r="10" spans="1:7" x14ac:dyDescent="0.25">
      <c r="A10" t="s">
        <v>8</v>
      </c>
      <c r="B10" t="s">
        <v>11</v>
      </c>
      <c r="C10" t="s">
        <v>12</v>
      </c>
      <c r="D10" s="12">
        <v>427973562</v>
      </c>
      <c r="E10" s="12">
        <v>427970000</v>
      </c>
      <c r="F10" t="s">
        <v>122</v>
      </c>
      <c r="G10" s="13">
        <f t="shared" si="0"/>
        <v>3562</v>
      </c>
    </row>
    <row r="11" spans="1:7" hidden="1" x14ac:dyDescent="0.25">
      <c r="A11" t="s">
        <v>8</v>
      </c>
      <c r="B11" t="s">
        <v>11</v>
      </c>
      <c r="C11" t="s">
        <v>12</v>
      </c>
      <c r="E11" s="12">
        <f>12186273.05+30000000</f>
        <v>42186273.049999997</v>
      </c>
      <c r="F11" t="s">
        <v>131</v>
      </c>
      <c r="G11" s="13">
        <f t="shared" si="0"/>
        <v>-42186273.049999997</v>
      </c>
    </row>
    <row r="12" spans="1:7" x14ac:dyDescent="0.25">
      <c r="A12" t="s">
        <v>8</v>
      </c>
      <c r="B12" t="s">
        <v>11</v>
      </c>
      <c r="C12" t="s">
        <v>13</v>
      </c>
      <c r="D12" s="12">
        <v>300000000</v>
      </c>
      <c r="E12" s="12">
        <f>VLOOKUP(C12,'Tabela 1 - Projetos com valor'!$C$5:$D$64,2,FALSE)</f>
        <v>270000000</v>
      </c>
      <c r="F12" t="s">
        <v>122</v>
      </c>
      <c r="G12" s="13">
        <f t="shared" si="0"/>
        <v>30000000</v>
      </c>
    </row>
    <row r="13" spans="1:7" x14ac:dyDescent="0.25">
      <c r="A13" t="s">
        <v>8</v>
      </c>
      <c r="B13" t="s">
        <v>11</v>
      </c>
      <c r="C13" t="s">
        <v>14</v>
      </c>
      <c r="D13" s="12">
        <v>3522026438</v>
      </c>
      <c r="E13" s="12">
        <f>VLOOKUP(C13,'Tabela 1 - Projetos com valor'!$C$5:$D$64,2,FALSE)</f>
        <v>3072030000</v>
      </c>
      <c r="F13" t="s">
        <v>122</v>
      </c>
      <c r="G13" s="13">
        <f t="shared" si="0"/>
        <v>449996438</v>
      </c>
    </row>
    <row r="14" spans="1:7" hidden="1" x14ac:dyDescent="0.25">
      <c r="A14" t="s">
        <v>8</v>
      </c>
      <c r="B14" t="s">
        <v>11</v>
      </c>
      <c r="C14" t="s">
        <v>15</v>
      </c>
      <c r="D14" s="12">
        <v>250000000</v>
      </c>
      <c r="E14" s="12">
        <v>730000000</v>
      </c>
      <c r="F14" t="s">
        <v>122</v>
      </c>
      <c r="G14" s="13">
        <f t="shared" si="0"/>
        <v>-480000000</v>
      </c>
    </row>
    <row r="15" spans="1:7" hidden="1" x14ac:dyDescent="0.25">
      <c r="A15" t="s">
        <v>8</v>
      </c>
      <c r="B15" t="s">
        <v>11</v>
      </c>
      <c r="C15" t="s">
        <v>15</v>
      </c>
      <c r="D15" s="12">
        <v>0</v>
      </c>
      <c r="E15" s="12">
        <v>46000000</v>
      </c>
      <c r="F15" t="s">
        <v>131</v>
      </c>
      <c r="G15" s="13">
        <f t="shared" si="0"/>
        <v>-46000000</v>
      </c>
    </row>
    <row r="16" spans="1:7" hidden="1" x14ac:dyDescent="0.25">
      <c r="A16" t="s">
        <v>8</v>
      </c>
      <c r="B16" t="s">
        <v>114</v>
      </c>
      <c r="C16" t="s">
        <v>123</v>
      </c>
      <c r="D16" s="12">
        <v>0</v>
      </c>
      <c r="E16" s="12">
        <v>164460000</v>
      </c>
      <c r="F16" t="s">
        <v>131</v>
      </c>
      <c r="G16" s="13">
        <f t="shared" si="0"/>
        <v>-164460000</v>
      </c>
    </row>
    <row r="17" spans="1:10" hidden="1" x14ac:dyDescent="0.25">
      <c r="A17" t="s">
        <v>16</v>
      </c>
      <c r="B17" t="s">
        <v>17</v>
      </c>
      <c r="C17" t="s">
        <v>18</v>
      </c>
      <c r="D17" s="12">
        <v>6393681</v>
      </c>
      <c r="E17" s="12">
        <v>8700000</v>
      </c>
      <c r="F17" t="s">
        <v>122</v>
      </c>
      <c r="G17" s="13">
        <f t="shared" si="0"/>
        <v>-2306319</v>
      </c>
      <c r="H17" s="8"/>
    </row>
    <row r="18" spans="1:10" hidden="1" x14ac:dyDescent="0.25">
      <c r="A18" t="s">
        <v>16</v>
      </c>
      <c r="B18" t="s">
        <v>17</v>
      </c>
      <c r="C18" t="s">
        <v>18</v>
      </c>
      <c r="D18" s="12">
        <v>0</v>
      </c>
      <c r="E18" s="12">
        <f>14431467.96+8597884.15</f>
        <v>23029352.109999999</v>
      </c>
      <c r="F18" t="s">
        <v>131</v>
      </c>
      <c r="G18" s="13">
        <f t="shared" si="0"/>
        <v>-23029352.109999999</v>
      </c>
      <c r="H18" s="13"/>
      <c r="J18" s="13"/>
    </row>
    <row r="19" spans="1:10" hidden="1" x14ac:dyDescent="0.25">
      <c r="A19" t="s">
        <v>16</v>
      </c>
      <c r="B19" t="s">
        <v>3</v>
      </c>
      <c r="C19" t="s">
        <v>19</v>
      </c>
      <c r="D19" s="12">
        <v>822459.77</v>
      </c>
      <c r="E19" s="12">
        <f>VLOOKUP(C19,'Tabela 1 - Projetos com valor'!$C$5:$D$64,2,FALSE)</f>
        <v>3200000</v>
      </c>
      <c r="F19" t="s">
        <v>122</v>
      </c>
      <c r="G19" s="13">
        <f t="shared" si="0"/>
        <v>-2377540.23</v>
      </c>
    </row>
    <row r="20" spans="1:10" x14ac:dyDescent="0.25">
      <c r="A20" t="s">
        <v>16</v>
      </c>
      <c r="B20" t="s">
        <v>20</v>
      </c>
      <c r="C20" t="s">
        <v>21</v>
      </c>
      <c r="D20" s="12">
        <v>3000000</v>
      </c>
      <c r="E20" s="12">
        <v>0</v>
      </c>
      <c r="F20" t="s">
        <v>122</v>
      </c>
      <c r="G20" s="13">
        <f t="shared" si="0"/>
        <v>3000000</v>
      </c>
    </row>
    <row r="21" spans="1:10" hidden="1" x14ac:dyDescent="0.25">
      <c r="A21" t="s">
        <v>16</v>
      </c>
      <c r="B21" t="s">
        <v>22</v>
      </c>
      <c r="C21" t="s">
        <v>23</v>
      </c>
      <c r="D21" s="12">
        <v>1170000</v>
      </c>
      <c r="E21" s="12">
        <f>VLOOKUP(C21,'Tabela 1 - Projetos com valor'!$C$5:$D$64,2,FALSE)</f>
        <v>1345000</v>
      </c>
      <c r="F21" t="s">
        <v>122</v>
      </c>
      <c r="G21" s="13">
        <f t="shared" si="0"/>
        <v>-175000</v>
      </c>
    </row>
    <row r="22" spans="1:10" x14ac:dyDescent="0.25">
      <c r="A22" t="s">
        <v>16</v>
      </c>
      <c r="B22" t="s">
        <v>24</v>
      </c>
      <c r="C22" t="s">
        <v>25</v>
      </c>
      <c r="D22" s="12">
        <v>33248482</v>
      </c>
      <c r="E22" s="12">
        <f>VLOOKUP(C22,'Tabela 1 - Projetos com valor'!$C$5:$D$64,2,FALSE)</f>
        <v>16112602.23</v>
      </c>
      <c r="F22" t="s">
        <v>122</v>
      </c>
      <c r="G22" s="13">
        <f t="shared" si="0"/>
        <v>17135879.77</v>
      </c>
    </row>
    <row r="23" spans="1:10" x14ac:dyDescent="0.25">
      <c r="A23" t="s">
        <v>16</v>
      </c>
      <c r="B23" t="s">
        <v>24</v>
      </c>
      <c r="C23" t="s">
        <v>26</v>
      </c>
      <c r="D23" s="12">
        <v>138000000</v>
      </c>
      <c r="E23" s="12">
        <f>VLOOKUP(C23,'Tabela 1 - Projetos com valor'!$C$5:$D$64,2,FALSE)</f>
        <v>130000000</v>
      </c>
      <c r="F23" t="s">
        <v>122</v>
      </c>
      <c r="G23" s="13">
        <f t="shared" si="0"/>
        <v>8000000</v>
      </c>
    </row>
    <row r="24" spans="1:10" hidden="1" x14ac:dyDescent="0.25">
      <c r="A24" t="s">
        <v>16</v>
      </c>
      <c r="B24" t="s">
        <v>24</v>
      </c>
      <c r="C24" t="s">
        <v>27</v>
      </c>
      <c r="D24" s="12">
        <v>24164127.77</v>
      </c>
      <c r="E24" s="12">
        <f>VLOOKUP(C24,'Tabela 1 - Projetos com valor'!$C$5:$D$64,2,FALSE)</f>
        <v>24164127.77</v>
      </c>
      <c r="F24" t="s">
        <v>122</v>
      </c>
      <c r="G24" s="13">
        <f t="shared" si="0"/>
        <v>0</v>
      </c>
    </row>
    <row r="25" spans="1:10" x14ac:dyDescent="0.25">
      <c r="A25" t="s">
        <v>16</v>
      </c>
      <c r="B25" t="s">
        <v>24</v>
      </c>
      <c r="C25" t="s">
        <v>28</v>
      </c>
      <c r="D25" s="12">
        <v>3500000</v>
      </c>
      <c r="E25" s="12">
        <v>0</v>
      </c>
      <c r="F25" t="s">
        <v>122</v>
      </c>
      <c r="G25" s="13">
        <f t="shared" si="0"/>
        <v>3500000</v>
      </c>
    </row>
    <row r="26" spans="1:10" hidden="1" x14ac:dyDescent="0.25">
      <c r="A26" t="s">
        <v>16</v>
      </c>
      <c r="B26" t="s">
        <v>24</v>
      </c>
      <c r="C26" t="s">
        <v>29</v>
      </c>
      <c r="D26" s="12">
        <v>3773400</v>
      </c>
      <c r="E26" s="12">
        <f>VLOOKUP(C26,'Tabela 1 - Projetos com valor'!$C$5:$D$64,2,FALSE)</f>
        <v>3773400</v>
      </c>
      <c r="F26" t="s">
        <v>122</v>
      </c>
      <c r="G26" s="13">
        <f t="shared" si="0"/>
        <v>0</v>
      </c>
    </row>
    <row r="27" spans="1:10" hidden="1" x14ac:dyDescent="0.25">
      <c r="A27" t="s">
        <v>16</v>
      </c>
      <c r="B27" t="s">
        <v>24</v>
      </c>
      <c r="C27" t="s">
        <v>30</v>
      </c>
      <c r="D27" s="12">
        <v>3091752</v>
      </c>
      <c r="E27" s="12">
        <f>VLOOKUP(C27,'Tabela 1 - Projetos com valor'!$C$5:$D$64,2,FALSE)</f>
        <v>3091752</v>
      </c>
      <c r="F27" t="s">
        <v>122</v>
      </c>
      <c r="G27" s="13">
        <f t="shared" si="0"/>
        <v>0</v>
      </c>
    </row>
    <row r="28" spans="1:10" hidden="1" x14ac:dyDescent="0.25">
      <c r="A28" t="s">
        <v>16</v>
      </c>
      <c r="B28" t="s">
        <v>31</v>
      </c>
      <c r="C28" t="s">
        <v>32</v>
      </c>
      <c r="D28" s="12">
        <v>3777080</v>
      </c>
      <c r="E28" s="12">
        <v>5100000</v>
      </c>
      <c r="F28" t="s">
        <v>122</v>
      </c>
      <c r="G28" s="13">
        <f t="shared" si="0"/>
        <v>-1322920</v>
      </c>
    </row>
    <row r="29" spans="1:10" hidden="1" x14ac:dyDescent="0.25">
      <c r="A29" t="s">
        <v>16</v>
      </c>
      <c r="B29" t="s">
        <v>31</v>
      </c>
      <c r="C29" t="s">
        <v>32</v>
      </c>
      <c r="D29" s="12">
        <v>0</v>
      </c>
      <c r="E29" s="12">
        <v>450438.40000000037</v>
      </c>
      <c r="F29" t="s">
        <v>131</v>
      </c>
      <c r="G29" s="13">
        <f t="shared" si="0"/>
        <v>-450438.40000000037</v>
      </c>
    </row>
    <row r="30" spans="1:10" hidden="1" x14ac:dyDescent="0.25">
      <c r="A30" t="s">
        <v>16</v>
      </c>
      <c r="B30" t="s">
        <v>34</v>
      </c>
      <c r="C30" t="s">
        <v>36</v>
      </c>
      <c r="D30" s="12">
        <v>111480000</v>
      </c>
      <c r="E30" s="12">
        <f>VLOOKUP(C30,'Tabela 1 - Projetos com valor'!$C$5:$D$64,2,FALSE)</f>
        <v>111480000</v>
      </c>
      <c r="F30" t="s">
        <v>122</v>
      </c>
      <c r="G30" s="13">
        <f t="shared" si="0"/>
        <v>0</v>
      </c>
    </row>
    <row r="31" spans="1:10" x14ac:dyDescent="0.25">
      <c r="A31" t="s">
        <v>16</v>
      </c>
      <c r="B31" t="s">
        <v>37</v>
      </c>
      <c r="C31" t="s">
        <v>38</v>
      </c>
      <c r="D31" s="12">
        <v>30000000</v>
      </c>
      <c r="E31" s="12">
        <v>0</v>
      </c>
      <c r="F31" t="s">
        <v>122</v>
      </c>
      <c r="G31" s="13">
        <f t="shared" si="0"/>
        <v>30000000</v>
      </c>
    </row>
    <row r="32" spans="1:10" x14ac:dyDescent="0.25">
      <c r="A32" t="s">
        <v>16</v>
      </c>
      <c r="B32" t="s">
        <v>37</v>
      </c>
      <c r="C32" t="s">
        <v>39</v>
      </c>
      <c r="D32" s="12">
        <v>250000000</v>
      </c>
      <c r="E32" s="12">
        <v>0</v>
      </c>
      <c r="F32" t="s">
        <v>122</v>
      </c>
      <c r="G32" s="13">
        <f t="shared" si="0"/>
        <v>250000000</v>
      </c>
    </row>
    <row r="33" spans="1:7" x14ac:dyDescent="0.25">
      <c r="A33" t="s">
        <v>16</v>
      </c>
      <c r="B33" t="s">
        <v>37</v>
      </c>
      <c r="C33" t="s">
        <v>40</v>
      </c>
      <c r="D33" s="12">
        <v>1200000</v>
      </c>
      <c r="E33" s="12">
        <v>0</v>
      </c>
      <c r="F33" t="s">
        <v>122</v>
      </c>
      <c r="G33" s="13">
        <f t="shared" si="0"/>
        <v>1200000</v>
      </c>
    </row>
    <row r="34" spans="1:7" hidden="1" x14ac:dyDescent="0.25">
      <c r="A34" t="s">
        <v>16</v>
      </c>
      <c r="B34" t="s">
        <v>34</v>
      </c>
      <c r="C34" t="s">
        <v>132</v>
      </c>
      <c r="D34" s="12">
        <v>0</v>
      </c>
      <c r="E34" s="12">
        <v>200689167</v>
      </c>
      <c r="F34" t="s">
        <v>122</v>
      </c>
      <c r="G34" s="13">
        <f t="shared" ref="G34" si="1">D34-E34</f>
        <v>-200689167</v>
      </c>
    </row>
    <row r="35" spans="1:7" x14ac:dyDescent="0.25">
      <c r="A35" t="s">
        <v>16</v>
      </c>
      <c r="B35" t="s">
        <v>41</v>
      </c>
      <c r="C35" t="s">
        <v>42</v>
      </c>
      <c r="D35" s="12">
        <v>14817323.949999999</v>
      </c>
      <c r="E35" s="12">
        <f>VLOOKUP(C35,'Tabela 1 - Projetos com valor'!$C$5:$D$64,2,FALSE)</f>
        <v>14817323</v>
      </c>
      <c r="F35" t="s">
        <v>122</v>
      </c>
      <c r="G35" s="13">
        <f t="shared" si="0"/>
        <v>0.94999999925494194</v>
      </c>
    </row>
    <row r="36" spans="1:7" hidden="1" x14ac:dyDescent="0.25">
      <c r="A36" t="s">
        <v>16</v>
      </c>
      <c r="B36" t="s">
        <v>43</v>
      </c>
      <c r="C36" t="s">
        <v>45</v>
      </c>
      <c r="D36" s="12">
        <v>500000</v>
      </c>
      <c r="E36" s="12">
        <f>VLOOKUP(C36,'Tabela 1 - Projetos com valor'!$C$5:$D$64,2,FALSE)</f>
        <v>500000</v>
      </c>
      <c r="F36" t="s">
        <v>122</v>
      </c>
      <c r="G36" s="13">
        <f t="shared" si="0"/>
        <v>0</v>
      </c>
    </row>
    <row r="37" spans="1:7" hidden="1" x14ac:dyDescent="0.25">
      <c r="A37" t="s">
        <v>16</v>
      </c>
      <c r="B37" t="s">
        <v>46</v>
      </c>
      <c r="C37" t="s">
        <v>48</v>
      </c>
      <c r="D37" s="12">
        <v>7457935</v>
      </c>
      <c r="E37" s="12">
        <f>VLOOKUP(C37,'Tabela 1 - Projetos com valor'!$C$5:$D$64,2,FALSE)</f>
        <v>29712000</v>
      </c>
      <c r="F37" t="s">
        <v>122</v>
      </c>
      <c r="G37" s="13">
        <f t="shared" si="0"/>
        <v>-22254065</v>
      </c>
    </row>
    <row r="38" spans="1:7" hidden="1" x14ac:dyDescent="0.25">
      <c r="A38" t="s">
        <v>16</v>
      </c>
      <c r="B38" t="s">
        <v>46</v>
      </c>
      <c r="C38" t="s">
        <v>49</v>
      </c>
      <c r="D38" s="12">
        <v>2275000</v>
      </c>
      <c r="E38" s="12">
        <f>VLOOKUP(C38,'Tabela 1 - Projetos com valor'!$C$5:$D$64,2,FALSE)</f>
        <v>3900000</v>
      </c>
      <c r="F38" t="s">
        <v>122</v>
      </c>
      <c r="G38" s="13">
        <f t="shared" si="0"/>
        <v>-1625000</v>
      </c>
    </row>
    <row r="39" spans="1:7" x14ac:dyDescent="0.25">
      <c r="A39" t="s">
        <v>16</v>
      </c>
      <c r="B39" t="s">
        <v>46</v>
      </c>
      <c r="C39" t="s">
        <v>50</v>
      </c>
      <c r="D39" s="12">
        <v>10000000</v>
      </c>
      <c r="E39" s="12">
        <f>VLOOKUP(C39,'Tabela 1 - Projetos com valor'!$C$5:$D$64,2,FALSE)</f>
        <v>3600000</v>
      </c>
      <c r="F39" t="s">
        <v>122</v>
      </c>
      <c r="G39" s="13">
        <f t="shared" si="0"/>
        <v>6400000</v>
      </c>
    </row>
    <row r="40" spans="1:7" hidden="1" x14ac:dyDescent="0.25">
      <c r="A40" t="s">
        <v>16</v>
      </c>
      <c r="B40" t="s">
        <v>46</v>
      </c>
      <c r="C40" t="s">
        <v>51</v>
      </c>
      <c r="D40" s="12">
        <v>5000000</v>
      </c>
      <c r="E40" s="12">
        <f>VLOOKUP(C40,'Tabela 1 - Projetos com valor'!$C$5:$D$64,2,FALSE)</f>
        <v>5000000</v>
      </c>
      <c r="F40" t="s">
        <v>122</v>
      </c>
      <c r="G40" s="13">
        <f t="shared" si="0"/>
        <v>0</v>
      </c>
    </row>
    <row r="41" spans="1:7" hidden="1" x14ac:dyDescent="0.25">
      <c r="A41" t="s">
        <v>16</v>
      </c>
      <c r="B41" t="s">
        <v>52</v>
      </c>
      <c r="C41" t="s">
        <v>53</v>
      </c>
      <c r="D41" s="12">
        <v>728000</v>
      </c>
      <c r="E41" s="12">
        <f>VLOOKUP(C41,'Tabela 1 - Projetos com valor'!$C$5:$D$64,2,FALSE)</f>
        <v>728000</v>
      </c>
      <c r="F41" t="s">
        <v>122</v>
      </c>
      <c r="G41" s="13">
        <f t="shared" si="0"/>
        <v>0</v>
      </c>
    </row>
    <row r="42" spans="1:7" x14ac:dyDescent="0.25">
      <c r="A42" t="s">
        <v>16</v>
      </c>
      <c r="B42" t="s">
        <v>54</v>
      </c>
      <c r="C42" t="s">
        <v>55</v>
      </c>
      <c r="D42" s="12">
        <v>926418</v>
      </c>
      <c r="E42" s="12">
        <v>0</v>
      </c>
      <c r="F42" t="s">
        <v>122</v>
      </c>
      <c r="G42" s="13">
        <f t="shared" si="0"/>
        <v>926418</v>
      </c>
    </row>
    <row r="43" spans="1:7" x14ac:dyDescent="0.25">
      <c r="A43" t="s">
        <v>16</v>
      </c>
      <c r="B43" t="s">
        <v>54</v>
      </c>
      <c r="C43" t="s">
        <v>56</v>
      </c>
      <c r="D43" s="12">
        <v>50500000</v>
      </c>
      <c r="E43" s="12">
        <f>VLOOKUP(C43,'Tabela 1 - Projetos com valor'!$C$5:$D$64,2,FALSE)</f>
        <v>49000000</v>
      </c>
      <c r="F43" t="s">
        <v>122</v>
      </c>
      <c r="G43" s="13">
        <f t="shared" si="0"/>
        <v>1500000</v>
      </c>
    </row>
    <row r="44" spans="1:7" hidden="1" x14ac:dyDescent="0.25">
      <c r="A44" t="s">
        <v>16</v>
      </c>
      <c r="B44" t="s">
        <v>54</v>
      </c>
      <c r="C44" t="s">
        <v>57</v>
      </c>
      <c r="D44" s="12">
        <v>5774000</v>
      </c>
      <c r="E44" s="12">
        <f>VLOOKUP(C44,'Tabela 1 - Projetos com valor'!$C$5:$D$64,2,FALSE)</f>
        <v>42412000</v>
      </c>
      <c r="F44" t="s">
        <v>122</v>
      </c>
      <c r="G44" s="13">
        <f t="shared" si="0"/>
        <v>-36638000</v>
      </c>
    </row>
    <row r="45" spans="1:7" hidden="1" x14ac:dyDescent="0.25">
      <c r="A45" t="s">
        <v>16</v>
      </c>
      <c r="B45" t="s">
        <v>54</v>
      </c>
      <c r="C45" t="s">
        <v>58</v>
      </c>
      <c r="D45" s="12">
        <v>9709700</v>
      </c>
      <c r="E45" s="12">
        <f>VLOOKUP(C45,'Tabela 1 - Projetos com valor'!$C$5:$D$64,2,FALSE)</f>
        <v>14000000</v>
      </c>
      <c r="F45" t="s">
        <v>122</v>
      </c>
      <c r="G45" s="13">
        <f t="shared" si="0"/>
        <v>-4290300</v>
      </c>
    </row>
    <row r="46" spans="1:7" x14ac:dyDescent="0.25">
      <c r="A46" t="s">
        <v>16</v>
      </c>
      <c r="B46" t="s">
        <v>54</v>
      </c>
      <c r="C46" t="s">
        <v>59</v>
      </c>
      <c r="D46" s="12">
        <v>5223348</v>
      </c>
      <c r="E46" s="12">
        <v>0</v>
      </c>
      <c r="F46" t="s">
        <v>122</v>
      </c>
      <c r="G46" s="13">
        <f t="shared" si="0"/>
        <v>5223348</v>
      </c>
    </row>
    <row r="47" spans="1:7" x14ac:dyDescent="0.25">
      <c r="A47" t="s">
        <v>16</v>
      </c>
      <c r="B47" t="s">
        <v>54</v>
      </c>
      <c r="C47" t="s">
        <v>60</v>
      </c>
      <c r="D47" s="12">
        <v>53504000</v>
      </c>
      <c r="E47" s="12">
        <f>VLOOKUP(C47,'Tabela 1 - Projetos com valor'!$C$5:$D$64,2,FALSE)</f>
        <v>45345000</v>
      </c>
      <c r="F47" t="s">
        <v>122</v>
      </c>
      <c r="G47" s="13">
        <f t="shared" si="0"/>
        <v>8159000</v>
      </c>
    </row>
    <row r="48" spans="1:7" hidden="1" x14ac:dyDescent="0.25">
      <c r="A48" t="s">
        <v>16</v>
      </c>
      <c r="B48" t="s">
        <v>61</v>
      </c>
      <c r="C48" t="s">
        <v>62</v>
      </c>
      <c r="D48" s="12">
        <v>9471300</v>
      </c>
      <c r="E48" s="12">
        <f>VLOOKUP(C48,'Tabela 1 - Projetos com valor'!$C$5:$D$64,2,FALSE)</f>
        <v>13900000</v>
      </c>
      <c r="F48" t="s">
        <v>122</v>
      </c>
      <c r="G48" s="13">
        <f t="shared" si="0"/>
        <v>-4428700</v>
      </c>
    </row>
    <row r="49" spans="1:7" x14ac:dyDescent="0.25">
      <c r="A49" t="s">
        <v>16</v>
      </c>
      <c r="B49" t="s">
        <v>61</v>
      </c>
      <c r="C49" t="s">
        <v>63</v>
      </c>
      <c r="D49" s="12">
        <v>100000000</v>
      </c>
      <c r="E49" s="12">
        <f>VLOOKUP(C49,'Tabela 1 - Projetos com valor'!$C$5:$D$64,2,FALSE)</f>
        <v>98100000</v>
      </c>
      <c r="F49" t="s">
        <v>122</v>
      </c>
      <c r="G49" s="13">
        <f t="shared" si="0"/>
        <v>1900000</v>
      </c>
    </row>
    <row r="50" spans="1:7" x14ac:dyDescent="0.25">
      <c r="A50" t="s">
        <v>16</v>
      </c>
      <c r="B50" t="s">
        <v>61</v>
      </c>
      <c r="C50" t="s">
        <v>64</v>
      </c>
      <c r="D50" s="12">
        <v>1000000</v>
      </c>
      <c r="E50" s="12">
        <v>0</v>
      </c>
      <c r="F50" t="s">
        <v>122</v>
      </c>
      <c r="G50" s="13">
        <f t="shared" si="0"/>
        <v>1000000</v>
      </c>
    </row>
    <row r="51" spans="1:7" x14ac:dyDescent="0.25">
      <c r="A51" t="s">
        <v>16</v>
      </c>
      <c r="B51" t="s">
        <v>61</v>
      </c>
      <c r="C51" t="s">
        <v>65</v>
      </c>
      <c r="D51" s="12">
        <v>129995000</v>
      </c>
      <c r="E51" s="12">
        <f>VLOOKUP(C51,'Tabela 1 - Projetos com valor'!$C$5:$D$64,2,FALSE)</f>
        <v>4000000</v>
      </c>
      <c r="F51" t="s">
        <v>122</v>
      </c>
      <c r="G51" s="13">
        <f t="shared" si="0"/>
        <v>125995000</v>
      </c>
    </row>
    <row r="52" spans="1:7" hidden="1" x14ac:dyDescent="0.25">
      <c r="A52" t="s">
        <v>16</v>
      </c>
      <c r="B52" t="s">
        <v>61</v>
      </c>
      <c r="C52" t="s">
        <v>66</v>
      </c>
      <c r="D52" s="12">
        <v>19896000</v>
      </c>
      <c r="E52" s="12">
        <f>VLOOKUP(C52,'Tabela 1 - Projetos com valor'!$C$5:$D$64,2,FALSE)</f>
        <v>38614000</v>
      </c>
      <c r="F52" t="s">
        <v>122</v>
      </c>
      <c r="G52" s="13">
        <f t="shared" si="0"/>
        <v>-18718000</v>
      </c>
    </row>
    <row r="53" spans="1:7" x14ac:dyDescent="0.25">
      <c r="A53" t="s">
        <v>16</v>
      </c>
      <c r="B53" t="s">
        <v>61</v>
      </c>
      <c r="C53" t="s">
        <v>67</v>
      </c>
      <c r="D53" s="12">
        <v>13300000</v>
      </c>
      <c r="E53" s="12">
        <f>VLOOKUP(C53,'Tabela 1 - Projetos com valor'!$C$5:$D$64,2,FALSE)</f>
        <v>10671300</v>
      </c>
      <c r="F53" t="s">
        <v>122</v>
      </c>
      <c r="G53" s="13">
        <f t="shared" si="0"/>
        <v>2628700</v>
      </c>
    </row>
    <row r="54" spans="1:7" hidden="1" x14ac:dyDescent="0.25">
      <c r="A54" t="s">
        <v>16</v>
      </c>
      <c r="B54" t="s">
        <v>47</v>
      </c>
      <c r="C54" t="s">
        <v>68</v>
      </c>
      <c r="D54" s="12">
        <v>800000</v>
      </c>
      <c r="E54" s="12">
        <v>800000</v>
      </c>
      <c r="F54" t="s">
        <v>122</v>
      </c>
      <c r="G54" s="13">
        <f t="shared" si="0"/>
        <v>0</v>
      </c>
    </row>
    <row r="55" spans="1:7" hidden="1" x14ac:dyDescent="0.25">
      <c r="A55" t="s">
        <v>16</v>
      </c>
      <c r="B55" t="s">
        <v>47</v>
      </c>
      <c r="C55" t="s">
        <v>68</v>
      </c>
      <c r="D55" s="12">
        <v>0</v>
      </c>
      <c r="E55" s="12">
        <v>42212.06</v>
      </c>
      <c r="F55" t="s">
        <v>131</v>
      </c>
      <c r="G55" s="13">
        <f t="shared" si="0"/>
        <v>-42212.06</v>
      </c>
    </row>
    <row r="56" spans="1:7" hidden="1" x14ac:dyDescent="0.25">
      <c r="A56" t="s">
        <v>16</v>
      </c>
      <c r="B56" t="s">
        <v>44</v>
      </c>
      <c r="C56" t="s">
        <v>69</v>
      </c>
      <c r="D56" s="12">
        <v>5130000</v>
      </c>
      <c r="E56" s="12">
        <f>VLOOKUP(C56,'Tabela 1 - Projetos com valor'!$C$5:$D$64,2,FALSE)</f>
        <v>15130000</v>
      </c>
      <c r="F56" t="s">
        <v>122</v>
      </c>
      <c r="G56" s="13">
        <f t="shared" si="0"/>
        <v>-10000000</v>
      </c>
    </row>
    <row r="57" spans="1:7" hidden="1" x14ac:dyDescent="0.25">
      <c r="A57" t="s">
        <v>16</v>
      </c>
      <c r="B57" t="s">
        <v>44</v>
      </c>
      <c r="C57" t="s">
        <v>70</v>
      </c>
      <c r="D57" s="12">
        <v>3000000</v>
      </c>
      <c r="E57" s="12">
        <f>VLOOKUP(C57,'Tabela 1 - Projetos com valor'!$C$5:$D$64,2,FALSE)</f>
        <v>3000000</v>
      </c>
      <c r="F57" t="s">
        <v>122</v>
      </c>
      <c r="G57" s="13">
        <f t="shared" si="0"/>
        <v>0</v>
      </c>
    </row>
    <row r="58" spans="1:7" hidden="1" x14ac:dyDescent="0.25">
      <c r="A58" t="s">
        <v>16</v>
      </c>
      <c r="B58" t="s">
        <v>44</v>
      </c>
      <c r="C58" t="s">
        <v>71</v>
      </c>
      <c r="D58" s="12">
        <v>650000</v>
      </c>
      <c r="E58" s="12">
        <f>VLOOKUP(C58,'Tabela 1 - Projetos com valor'!$C$5:$D$64,2,FALSE)</f>
        <v>650000</v>
      </c>
      <c r="F58" t="s">
        <v>122</v>
      </c>
      <c r="G58" s="13">
        <f t="shared" si="0"/>
        <v>0</v>
      </c>
    </row>
    <row r="59" spans="1:7" hidden="1" x14ac:dyDescent="0.25">
      <c r="A59" t="s">
        <v>16</v>
      </c>
      <c r="B59" t="s">
        <v>4</v>
      </c>
      <c r="C59" t="s">
        <v>72</v>
      </c>
      <c r="D59" s="12">
        <v>500000</v>
      </c>
      <c r="E59" s="12">
        <f>VLOOKUP(C59,'Tabela 1 - Projetos com valor'!$C$5:$D$64,2,FALSE)</f>
        <v>2500000</v>
      </c>
      <c r="F59" t="s">
        <v>122</v>
      </c>
      <c r="G59" s="13">
        <f t="shared" si="0"/>
        <v>-2000000</v>
      </c>
    </row>
    <row r="60" spans="1:7" hidden="1" x14ac:dyDescent="0.25">
      <c r="A60" t="s">
        <v>16</v>
      </c>
      <c r="B60" t="s">
        <v>4</v>
      </c>
      <c r="C60" t="s">
        <v>73</v>
      </c>
      <c r="D60" s="12">
        <v>2080000</v>
      </c>
      <c r="E60" s="12">
        <f>VLOOKUP(C60,'Tabela 1 - Projetos com valor'!$C$5:$D$64,2,FALSE)</f>
        <v>3200000</v>
      </c>
      <c r="F60" t="s">
        <v>122</v>
      </c>
      <c r="G60" s="13">
        <f t="shared" si="0"/>
        <v>-1120000</v>
      </c>
    </row>
    <row r="61" spans="1:7" x14ac:dyDescent="0.25">
      <c r="A61" t="s">
        <v>16</v>
      </c>
      <c r="B61" t="s">
        <v>4</v>
      </c>
      <c r="C61" t="s">
        <v>74</v>
      </c>
      <c r="D61" s="12">
        <v>10000000</v>
      </c>
      <c r="E61" s="12">
        <v>0</v>
      </c>
      <c r="F61" t="s">
        <v>122</v>
      </c>
      <c r="G61" s="13">
        <f t="shared" si="0"/>
        <v>10000000</v>
      </c>
    </row>
    <row r="62" spans="1:7" x14ac:dyDescent="0.25">
      <c r="A62" t="s">
        <v>16</v>
      </c>
      <c r="B62" t="s">
        <v>9</v>
      </c>
      <c r="C62" t="s">
        <v>110</v>
      </c>
      <c r="D62" s="12">
        <v>1220000000</v>
      </c>
      <c r="E62" s="12">
        <f>VLOOKUP(C62,'Tabela 1 - Projetos com valor'!$C$5:$D$64,2,FALSE)</f>
        <v>1195796000</v>
      </c>
      <c r="F62" t="s">
        <v>122</v>
      </c>
      <c r="G62" s="13">
        <f t="shared" si="0"/>
        <v>24204000</v>
      </c>
    </row>
    <row r="63" spans="1:7" x14ac:dyDescent="0.25">
      <c r="A63" t="s">
        <v>16</v>
      </c>
      <c r="B63" t="s">
        <v>11</v>
      </c>
      <c r="C63" t="s">
        <v>75</v>
      </c>
      <c r="D63" s="12">
        <v>147000000</v>
      </c>
      <c r="E63" s="12">
        <v>0</v>
      </c>
      <c r="F63" t="s">
        <v>122</v>
      </c>
      <c r="G63" s="13">
        <f t="shared" si="0"/>
        <v>147000000</v>
      </c>
    </row>
    <row r="64" spans="1:7" x14ac:dyDescent="0.25">
      <c r="A64" t="s">
        <v>16</v>
      </c>
      <c r="B64" t="s">
        <v>11</v>
      </c>
      <c r="C64" t="s">
        <v>76</v>
      </c>
      <c r="D64" s="12">
        <v>1300000</v>
      </c>
      <c r="E64" s="12">
        <v>0</v>
      </c>
      <c r="F64" t="s">
        <v>122</v>
      </c>
      <c r="G64" s="13">
        <f t="shared" si="0"/>
        <v>1300000</v>
      </c>
    </row>
    <row r="65" spans="1:7" x14ac:dyDescent="0.25">
      <c r="A65" t="s">
        <v>16</v>
      </c>
      <c r="B65" t="s">
        <v>11</v>
      </c>
      <c r="C65" t="s">
        <v>77</v>
      </c>
      <c r="D65" s="12">
        <v>300000</v>
      </c>
      <c r="E65" s="12">
        <v>0</v>
      </c>
      <c r="F65" t="s">
        <v>122</v>
      </c>
      <c r="G65" s="13">
        <f t="shared" si="0"/>
        <v>300000</v>
      </c>
    </row>
    <row r="66" spans="1:7" x14ac:dyDescent="0.25">
      <c r="A66" t="s">
        <v>16</v>
      </c>
      <c r="B66" t="s">
        <v>11</v>
      </c>
      <c r="C66" t="s">
        <v>78</v>
      </c>
      <c r="D66" s="12">
        <v>20000</v>
      </c>
      <c r="E66" s="12">
        <v>0</v>
      </c>
      <c r="F66" t="s">
        <v>122</v>
      </c>
      <c r="G66" s="13">
        <f t="shared" si="0"/>
        <v>20000</v>
      </c>
    </row>
    <row r="67" spans="1:7" hidden="1" x14ac:dyDescent="0.25">
      <c r="A67" t="s">
        <v>16</v>
      </c>
      <c r="B67" t="s">
        <v>11</v>
      </c>
      <c r="C67" t="s">
        <v>79</v>
      </c>
      <c r="D67" s="12">
        <v>253000000</v>
      </c>
      <c r="E67" s="12">
        <f>VLOOKUP(C67,'Tabela 1 - Projetos com valor'!$C$5:$D$64,2,FALSE)</f>
        <v>253000000</v>
      </c>
      <c r="F67" t="s">
        <v>122</v>
      </c>
      <c r="G67" s="13">
        <f t="shared" si="0"/>
        <v>0</v>
      </c>
    </row>
    <row r="68" spans="1:7" hidden="1" x14ac:dyDescent="0.25">
      <c r="A68" t="s">
        <v>16</v>
      </c>
      <c r="B68" t="s">
        <v>11</v>
      </c>
      <c r="C68" t="s">
        <v>80</v>
      </c>
      <c r="D68" s="12">
        <v>45000000</v>
      </c>
      <c r="E68" s="12">
        <f>VLOOKUP(C68,'Tabela 1 - Projetos com valor'!$C$5:$D$64,2,FALSE)</f>
        <v>45000000</v>
      </c>
      <c r="F68" t="s">
        <v>122</v>
      </c>
      <c r="G68" s="13">
        <f t="shared" si="0"/>
        <v>0</v>
      </c>
    </row>
    <row r="69" spans="1:7" hidden="1" x14ac:dyDescent="0.25">
      <c r="A69" t="s">
        <v>16</v>
      </c>
      <c r="B69" t="s">
        <v>11</v>
      </c>
      <c r="C69" t="s">
        <v>81</v>
      </c>
      <c r="D69" s="12">
        <v>82197495.680000007</v>
      </c>
      <c r="E69" s="17">
        <v>98860000</v>
      </c>
      <c r="F69" t="s">
        <v>122</v>
      </c>
      <c r="G69" s="13">
        <f t="shared" si="0"/>
        <v>-16662504.319999993</v>
      </c>
    </row>
    <row r="70" spans="1:7" hidden="1" x14ac:dyDescent="0.25">
      <c r="A70" t="s">
        <v>16</v>
      </c>
      <c r="B70" t="s">
        <v>11</v>
      </c>
      <c r="C70" t="s">
        <v>81</v>
      </c>
      <c r="D70" s="12">
        <v>0</v>
      </c>
      <c r="E70" s="12">
        <v>20000000</v>
      </c>
      <c r="F70" t="s">
        <v>131</v>
      </c>
      <c r="G70" s="13">
        <f t="shared" si="0"/>
        <v>-20000000</v>
      </c>
    </row>
    <row r="71" spans="1:7" hidden="1" x14ac:dyDescent="0.25">
      <c r="A71" t="s">
        <v>16</v>
      </c>
      <c r="B71" t="s">
        <v>114</v>
      </c>
      <c r="C71" t="s">
        <v>116</v>
      </c>
      <c r="D71" s="12">
        <v>0</v>
      </c>
      <c r="E71" s="12">
        <f>VLOOKUP(C71,'Tabela 1 - Projetos com valor'!$C$5:$D$64,2,FALSE)</f>
        <v>68000000</v>
      </c>
      <c r="F71" t="s">
        <v>131</v>
      </c>
      <c r="G71" s="13">
        <f>D71-E71</f>
        <v>-68000000</v>
      </c>
    </row>
    <row r="72" spans="1:7" hidden="1" x14ac:dyDescent="0.25">
      <c r="A72" t="s">
        <v>16</v>
      </c>
      <c r="B72" t="s">
        <v>82</v>
      </c>
      <c r="C72" t="s">
        <v>83</v>
      </c>
      <c r="D72" s="12">
        <v>552000</v>
      </c>
      <c r="E72" s="12">
        <f>VLOOKUP(C72,'Tabela 1 - Projetos com valor'!$C$5:$D$64,2,FALSE)</f>
        <v>75352000</v>
      </c>
      <c r="F72" t="s">
        <v>122</v>
      </c>
      <c r="G72" s="13">
        <f t="shared" si="0"/>
        <v>-74800000</v>
      </c>
    </row>
    <row r="73" spans="1:7" hidden="1" x14ac:dyDescent="0.25">
      <c r="A73" t="s">
        <v>16</v>
      </c>
      <c r="B73" t="s">
        <v>84</v>
      </c>
      <c r="C73" t="s">
        <v>85</v>
      </c>
      <c r="D73" s="12">
        <v>432000</v>
      </c>
      <c r="E73" s="12">
        <f>VLOOKUP(C73,'Tabela 1 - Projetos com valor'!$C$5:$D$64,2,FALSE)</f>
        <v>7000000</v>
      </c>
      <c r="F73" t="s">
        <v>122</v>
      </c>
      <c r="G73" s="13">
        <f t="shared" si="0"/>
        <v>-6568000</v>
      </c>
    </row>
    <row r="74" spans="1:7" x14ac:dyDescent="0.25">
      <c r="A74" t="s">
        <v>16</v>
      </c>
      <c r="B74" t="s">
        <v>84</v>
      </c>
      <c r="C74" t="s">
        <v>86</v>
      </c>
      <c r="D74" s="12">
        <v>8000000</v>
      </c>
      <c r="E74" s="12">
        <v>0</v>
      </c>
      <c r="F74" t="s">
        <v>122</v>
      </c>
      <c r="G74" s="13">
        <f t="shared" ref="G74:G90" si="2">D74-E74</f>
        <v>8000000</v>
      </c>
    </row>
    <row r="75" spans="1:7" x14ac:dyDescent="0.25">
      <c r="A75" t="s">
        <v>16</v>
      </c>
      <c r="B75" t="s">
        <v>84</v>
      </c>
      <c r="C75" t="s">
        <v>87</v>
      </c>
      <c r="D75" s="12">
        <v>1000000</v>
      </c>
      <c r="E75" s="12">
        <v>0</v>
      </c>
      <c r="F75" t="s">
        <v>122</v>
      </c>
      <c r="G75" s="13">
        <f t="shared" si="2"/>
        <v>1000000</v>
      </c>
    </row>
    <row r="76" spans="1:7" hidden="1" x14ac:dyDescent="0.25">
      <c r="A76" t="s">
        <v>16</v>
      </c>
      <c r="B76" t="s">
        <v>84</v>
      </c>
      <c r="C76" t="s">
        <v>88</v>
      </c>
      <c r="D76" s="12">
        <v>2823000</v>
      </c>
      <c r="E76" s="12">
        <v>8000000</v>
      </c>
      <c r="F76" t="s">
        <v>122</v>
      </c>
      <c r="G76" s="13">
        <f t="shared" si="2"/>
        <v>-5177000</v>
      </c>
    </row>
    <row r="77" spans="1:7" hidden="1" x14ac:dyDescent="0.25">
      <c r="A77" t="s">
        <v>16</v>
      </c>
      <c r="B77" t="s">
        <v>84</v>
      </c>
      <c r="C77" t="s">
        <v>88</v>
      </c>
      <c r="D77" s="12">
        <v>0</v>
      </c>
      <c r="E77" s="12">
        <v>1302249.2699999996</v>
      </c>
      <c r="F77" t="s">
        <v>131</v>
      </c>
      <c r="G77" s="13">
        <v>0</v>
      </c>
    </row>
    <row r="78" spans="1:7" hidden="1" x14ac:dyDescent="0.25">
      <c r="A78" t="s">
        <v>16</v>
      </c>
      <c r="B78" t="s">
        <v>35</v>
      </c>
      <c r="C78" t="s">
        <v>89</v>
      </c>
      <c r="D78" s="12">
        <v>985935044</v>
      </c>
      <c r="E78" s="12">
        <f>VLOOKUP(C78,'Tabela 1 - Projetos com valor'!$C$5:$D$64,2,FALSE)</f>
        <v>986059044</v>
      </c>
      <c r="F78" t="s">
        <v>122</v>
      </c>
      <c r="G78" s="13">
        <f t="shared" si="2"/>
        <v>-124000</v>
      </c>
    </row>
    <row r="79" spans="1:7" x14ac:dyDescent="0.25">
      <c r="A79" t="s">
        <v>16</v>
      </c>
      <c r="B79" t="s">
        <v>90</v>
      </c>
      <c r="C79" t="s">
        <v>91</v>
      </c>
      <c r="D79" s="12">
        <v>25970301</v>
      </c>
      <c r="E79" s="12">
        <f>VLOOKUP(C79,'Tabela 1 - Projetos com valor'!$C$5:$D$64,2,FALSE)</f>
        <v>3000000</v>
      </c>
      <c r="F79" t="s">
        <v>122</v>
      </c>
      <c r="G79" s="13">
        <f t="shared" si="2"/>
        <v>22970301</v>
      </c>
    </row>
    <row r="80" spans="1:7" x14ac:dyDescent="0.25">
      <c r="A80" t="s">
        <v>16</v>
      </c>
      <c r="B80" t="s">
        <v>90</v>
      </c>
      <c r="C80" t="s">
        <v>92</v>
      </c>
      <c r="D80" s="12">
        <v>1300000</v>
      </c>
      <c r="E80" s="12">
        <v>0</v>
      </c>
      <c r="F80" t="s">
        <v>122</v>
      </c>
      <c r="G80" s="13">
        <f t="shared" si="2"/>
        <v>1300000</v>
      </c>
    </row>
    <row r="81" spans="1:7" x14ac:dyDescent="0.25">
      <c r="A81" t="s">
        <v>16</v>
      </c>
      <c r="B81" t="s">
        <v>90</v>
      </c>
      <c r="C81" t="s">
        <v>93</v>
      </c>
      <c r="D81" s="12">
        <v>48100000</v>
      </c>
      <c r="E81" s="12">
        <f>VLOOKUP(C81,'Tabela 1 - Projetos com valor'!$C$5:$D$64,2,FALSE)</f>
        <v>36000000</v>
      </c>
      <c r="F81" t="s">
        <v>122</v>
      </c>
      <c r="G81" s="13">
        <f t="shared" si="2"/>
        <v>12100000</v>
      </c>
    </row>
    <row r="82" spans="1:7" hidden="1" x14ac:dyDescent="0.25">
      <c r="A82" t="s">
        <v>16</v>
      </c>
      <c r="B82" t="s">
        <v>90</v>
      </c>
      <c r="C82" t="s">
        <v>94</v>
      </c>
      <c r="D82" s="12">
        <v>4539600</v>
      </c>
      <c r="E82" s="12">
        <f>VLOOKUP(C82,'Tabela 1 - Projetos com valor'!$C$5:$D$64,2,FALSE)</f>
        <v>8647600</v>
      </c>
      <c r="F82" t="s">
        <v>122</v>
      </c>
      <c r="G82" s="13">
        <f t="shared" si="2"/>
        <v>-4108000</v>
      </c>
    </row>
    <row r="83" spans="1:7" hidden="1" x14ac:dyDescent="0.25">
      <c r="A83" t="s">
        <v>16</v>
      </c>
      <c r="B83" t="s">
        <v>90</v>
      </c>
      <c r="C83" t="s">
        <v>95</v>
      </c>
      <c r="D83" s="12">
        <v>300000</v>
      </c>
      <c r="E83" s="12">
        <f>VLOOKUP(C83,'Tabela 1 - Projetos com valor'!$C$5:$D$64,2,FALSE)</f>
        <v>300000</v>
      </c>
      <c r="F83" t="s">
        <v>122</v>
      </c>
      <c r="G83" s="13">
        <f t="shared" si="2"/>
        <v>0</v>
      </c>
    </row>
    <row r="84" spans="1:7" hidden="1" x14ac:dyDescent="0.25">
      <c r="A84" t="s">
        <v>16</v>
      </c>
      <c r="B84" t="s">
        <v>90</v>
      </c>
      <c r="C84" t="s">
        <v>96</v>
      </c>
      <c r="D84" s="12">
        <v>749679</v>
      </c>
      <c r="E84" s="12">
        <f>VLOOKUP(C84,'Tabela 1 - Projetos com valor'!$C$5:$D$64,2,FALSE)</f>
        <v>749679</v>
      </c>
      <c r="F84" t="s">
        <v>122</v>
      </c>
      <c r="G84" s="13">
        <f t="shared" si="2"/>
        <v>0</v>
      </c>
    </row>
    <row r="85" spans="1:7" hidden="1" x14ac:dyDescent="0.25">
      <c r="A85" t="s">
        <v>16</v>
      </c>
      <c r="B85" t="s">
        <v>90</v>
      </c>
      <c r="C85" t="s">
        <v>97</v>
      </c>
      <c r="D85" s="12">
        <v>3000005.0000000005</v>
      </c>
      <c r="E85" s="12">
        <f>VLOOKUP(C85,'Tabela 1 - Projetos com valor'!$C$5:$D$64,2,FALSE)</f>
        <v>23000005</v>
      </c>
      <c r="F85" t="s">
        <v>122</v>
      </c>
      <c r="G85" s="13">
        <f t="shared" si="2"/>
        <v>-20000000</v>
      </c>
    </row>
    <row r="86" spans="1:7" x14ac:dyDescent="0.25">
      <c r="A86" t="s">
        <v>16</v>
      </c>
      <c r="B86" t="s">
        <v>90</v>
      </c>
      <c r="C86" t="s">
        <v>98</v>
      </c>
      <c r="D86" s="12">
        <v>4320000</v>
      </c>
      <c r="E86" s="12">
        <v>0</v>
      </c>
      <c r="F86" t="s">
        <v>122</v>
      </c>
      <c r="G86" s="13">
        <f t="shared" si="2"/>
        <v>4320000</v>
      </c>
    </row>
    <row r="87" spans="1:7" hidden="1" x14ac:dyDescent="0.25">
      <c r="A87" t="s">
        <v>33</v>
      </c>
      <c r="B87" t="s">
        <v>84</v>
      </c>
      <c r="C87" t="s">
        <v>99</v>
      </c>
      <c r="D87" s="12">
        <v>25701867.829999998</v>
      </c>
      <c r="E87" s="12">
        <f>VLOOKUP(C87,'Tabela 1 - Projetos com valor'!$C$5:$D$64,2,FALSE)</f>
        <v>100000000</v>
      </c>
      <c r="F87" t="s">
        <v>122</v>
      </c>
      <c r="G87" s="13">
        <f t="shared" si="2"/>
        <v>-74298132.170000002</v>
      </c>
    </row>
    <row r="88" spans="1:7" x14ac:dyDescent="0.25">
      <c r="A88" t="s">
        <v>100</v>
      </c>
      <c r="B88" t="s">
        <v>124</v>
      </c>
      <c r="C88" t="s">
        <v>125</v>
      </c>
      <c r="D88" s="12">
        <v>110600000</v>
      </c>
      <c r="E88" s="12">
        <v>0</v>
      </c>
      <c r="F88" t="s">
        <v>122</v>
      </c>
      <c r="G88" s="13">
        <f t="shared" si="2"/>
        <v>110600000</v>
      </c>
    </row>
    <row r="89" spans="1:7" hidden="1" x14ac:dyDescent="0.25">
      <c r="A89" t="s">
        <v>100</v>
      </c>
      <c r="B89" t="s">
        <v>84</v>
      </c>
      <c r="C89" t="s">
        <v>101</v>
      </c>
      <c r="D89" s="12">
        <v>5015045.1400000006</v>
      </c>
      <c r="E89" s="12">
        <f>VLOOKUP(C89,'Tabela 1 - Projetos com valor'!$C$5:$D$64,2,FALSE)</f>
        <v>100000000</v>
      </c>
      <c r="F89" t="s">
        <v>122</v>
      </c>
      <c r="G89" s="13">
        <f t="shared" si="2"/>
        <v>-94984954.859999999</v>
      </c>
    </row>
    <row r="90" spans="1:7" hidden="1" x14ac:dyDescent="0.25">
      <c r="A90" t="s">
        <v>100</v>
      </c>
      <c r="B90" t="s">
        <v>84</v>
      </c>
      <c r="C90" t="s">
        <v>102</v>
      </c>
      <c r="D90" s="12">
        <v>4984954.8600000003</v>
      </c>
      <c r="E90" s="12">
        <f>VLOOKUP(C90,'Tabela 1 - Projetos com valor'!$C$5:$D$64,2,FALSE)</f>
        <v>210000000</v>
      </c>
      <c r="F90" t="s">
        <v>122</v>
      </c>
      <c r="G90" s="13">
        <f t="shared" si="2"/>
        <v>-205015045.13999999</v>
      </c>
    </row>
    <row r="91" spans="1:7" hidden="1" x14ac:dyDescent="0.25">
      <c r="A91" t="s">
        <v>126</v>
      </c>
      <c r="D91" s="12">
        <f>SUM(D5:D90)</f>
        <v>11060000000.000002</v>
      </c>
      <c r="E91" s="12">
        <f>SUM(E5:E90)</f>
        <v>12065483836.76</v>
      </c>
    </row>
    <row r="93" spans="1:7" x14ac:dyDescent="0.25">
      <c r="E93" s="13"/>
      <c r="G93" s="13">
        <f>SUBTOTAL(9,G1:G91)</f>
        <v>1289682647.72</v>
      </c>
    </row>
    <row r="94" spans="1:7" x14ac:dyDescent="0.25">
      <c r="G94" s="12">
        <v>11060000000</v>
      </c>
    </row>
    <row r="95" spans="1:7" x14ac:dyDescent="0.25">
      <c r="G95" s="18">
        <f>G93/G94</f>
        <v>0.11660783433273056</v>
      </c>
    </row>
  </sheetData>
  <autoFilter ref="A4:G91" xr:uid="{00000000-0009-0000-0000-000000000000}">
    <filterColumn colId="5">
      <filters>
        <filter val="Valor nominal do Acordo"/>
      </filters>
    </filterColumn>
    <filterColumn colId="6">
      <customFilters>
        <customFilter operator="greaterThan" val="0"/>
      </customFilters>
    </filterColumn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abSelected="1" showWhiteSpace="0" view="pageLayout" topLeftCell="A17" zoomScaleNormal="90" workbookViewId="0">
      <selection activeCell="C3" sqref="C3"/>
    </sheetView>
  </sheetViews>
  <sheetFormatPr defaultColWidth="9.140625" defaultRowHeight="15" x14ac:dyDescent="0.25"/>
  <cols>
    <col min="1" max="1" width="8.28515625" style="1" customWidth="1"/>
    <col min="2" max="2" width="10.42578125" style="1" customWidth="1"/>
    <col min="3" max="3" width="49.5703125" style="1" customWidth="1"/>
    <col min="4" max="4" width="22.140625" style="4" customWidth="1"/>
    <col min="5" max="5" width="25.140625" style="1" bestFit="1" customWidth="1"/>
    <col min="6" max="6" width="14.7109375" style="1" bestFit="1" customWidth="1"/>
    <col min="7" max="7" width="9.140625" style="1"/>
    <col min="8" max="8" width="14.7109375" style="1" bestFit="1" customWidth="1"/>
    <col min="9" max="16384" width="9.140625" style="1"/>
  </cols>
  <sheetData>
    <row r="1" spans="1:6" ht="30" customHeight="1" x14ac:dyDescent="0.25">
      <c r="A1" s="31" t="s">
        <v>118</v>
      </c>
      <c r="B1" s="31"/>
      <c r="C1" s="31"/>
      <c r="D1" s="31"/>
    </row>
    <row r="3" spans="1:6" ht="45" x14ac:dyDescent="0.25">
      <c r="A3" s="2" t="s">
        <v>0</v>
      </c>
      <c r="B3" s="2" t="s">
        <v>1</v>
      </c>
      <c r="C3" s="2" t="s">
        <v>111</v>
      </c>
      <c r="D3" s="5" t="s">
        <v>113</v>
      </c>
    </row>
    <row r="4" spans="1:6" ht="30" x14ac:dyDescent="0.25">
      <c r="A4" s="22" t="s">
        <v>128</v>
      </c>
      <c r="B4" s="22" t="s">
        <v>114</v>
      </c>
      <c r="C4" s="22" t="s">
        <v>129</v>
      </c>
      <c r="D4" s="23">
        <v>262717753.97999999</v>
      </c>
    </row>
    <row r="5" spans="1:6" ht="90" x14ac:dyDescent="0.25">
      <c r="A5" s="22" t="s">
        <v>2</v>
      </c>
      <c r="B5" s="22" t="s">
        <v>4</v>
      </c>
      <c r="C5" s="22" t="s">
        <v>7</v>
      </c>
      <c r="D5" s="23">
        <f>2050000000+105905402.67+271390155.22</f>
        <v>2427295557.8900003</v>
      </c>
    </row>
    <row r="6" spans="1:6" ht="75" x14ac:dyDescent="0.25">
      <c r="A6" s="2" t="s">
        <v>8</v>
      </c>
      <c r="B6" s="2" t="s">
        <v>114</v>
      </c>
      <c r="C6" s="2" t="s">
        <v>115</v>
      </c>
      <c r="D6" s="6">
        <v>164460000</v>
      </c>
      <c r="E6" s="4"/>
      <c r="F6" s="4"/>
    </row>
    <row r="7" spans="1:6" ht="75" x14ac:dyDescent="0.25">
      <c r="A7" s="2" t="s">
        <v>8</v>
      </c>
      <c r="B7" s="2" t="s">
        <v>9</v>
      </c>
      <c r="C7" s="2" t="s">
        <v>10</v>
      </c>
      <c r="D7" s="6">
        <v>450000000</v>
      </c>
      <c r="E7" s="19"/>
      <c r="F7" s="4"/>
    </row>
    <row r="8" spans="1:6" ht="30" x14ac:dyDescent="0.25">
      <c r="A8" s="2" t="s">
        <v>8</v>
      </c>
      <c r="B8" s="2" t="s">
        <v>11</v>
      </c>
      <c r="C8" s="2" t="s">
        <v>12</v>
      </c>
      <c r="D8" s="6">
        <v>470156273.05000001</v>
      </c>
    </row>
    <row r="9" spans="1:6" ht="30" x14ac:dyDescent="0.25">
      <c r="A9" s="2" t="s">
        <v>8</v>
      </c>
      <c r="B9" s="2" t="s">
        <v>11</v>
      </c>
      <c r="C9" s="2" t="s">
        <v>13</v>
      </c>
      <c r="D9" s="6">
        <v>270000000</v>
      </c>
    </row>
    <row r="10" spans="1:6" ht="30" x14ac:dyDescent="0.25">
      <c r="A10" s="2" t="s">
        <v>8</v>
      </c>
      <c r="B10" s="2" t="s">
        <v>11</v>
      </c>
      <c r="C10" s="2" t="s">
        <v>14</v>
      </c>
      <c r="D10" s="6">
        <v>3072030000</v>
      </c>
    </row>
    <row r="11" spans="1:6" ht="60" x14ac:dyDescent="0.25">
      <c r="A11" s="2" t="s">
        <v>8</v>
      </c>
      <c r="B11" s="2" t="s">
        <v>11</v>
      </c>
      <c r="C11" s="2" t="s">
        <v>15</v>
      </c>
      <c r="D11" s="6">
        <v>776000000</v>
      </c>
    </row>
    <row r="12" spans="1:6" ht="30" x14ac:dyDescent="0.25">
      <c r="A12" s="2" t="s">
        <v>16</v>
      </c>
      <c r="B12" s="2" t="s">
        <v>17</v>
      </c>
      <c r="C12" s="2" t="s">
        <v>18</v>
      </c>
      <c r="D12" s="6">
        <f>8700000+14431467.96+8597884.15</f>
        <v>31729352.109999999</v>
      </c>
    </row>
    <row r="13" spans="1:6" ht="45" x14ac:dyDescent="0.25">
      <c r="A13" s="2" t="s">
        <v>16</v>
      </c>
      <c r="B13" s="2" t="s">
        <v>3</v>
      </c>
      <c r="C13" s="2" t="s">
        <v>19</v>
      </c>
      <c r="D13" s="6">
        <v>3200000</v>
      </c>
    </row>
    <row r="14" spans="1:6" ht="45" x14ac:dyDescent="0.25">
      <c r="A14" s="24" t="s">
        <v>16</v>
      </c>
      <c r="B14" s="24" t="s">
        <v>3</v>
      </c>
      <c r="C14" s="24" t="s">
        <v>5</v>
      </c>
      <c r="D14" s="25">
        <v>2000000</v>
      </c>
    </row>
    <row r="15" spans="1:6" ht="30" x14ac:dyDescent="0.25">
      <c r="A15" s="2" t="s">
        <v>16</v>
      </c>
      <c r="B15" s="2" t="s">
        <v>22</v>
      </c>
      <c r="C15" s="2" t="s">
        <v>23</v>
      </c>
      <c r="D15" s="6">
        <v>1345000</v>
      </c>
    </row>
    <row r="16" spans="1:6" ht="30" x14ac:dyDescent="0.25">
      <c r="A16" s="22" t="s">
        <v>16</v>
      </c>
      <c r="B16" s="22" t="s">
        <v>24</v>
      </c>
      <c r="C16" s="22" t="s">
        <v>25</v>
      </c>
      <c r="D16" s="23">
        <f>43368482-D63-D64</f>
        <v>16112602.23</v>
      </c>
    </row>
    <row r="17" spans="1:4" ht="30" x14ac:dyDescent="0.25">
      <c r="A17" s="2" t="s">
        <v>16</v>
      </c>
      <c r="B17" s="2" t="s">
        <v>24</v>
      </c>
      <c r="C17" s="2" t="s">
        <v>26</v>
      </c>
      <c r="D17" s="6">
        <v>130000000</v>
      </c>
    </row>
    <row r="18" spans="1:4" ht="30" x14ac:dyDescent="0.25">
      <c r="A18" s="2" t="s">
        <v>16</v>
      </c>
      <c r="B18" s="2" t="s">
        <v>24</v>
      </c>
      <c r="C18" s="2" t="s">
        <v>29</v>
      </c>
      <c r="D18" s="6">
        <v>3773400</v>
      </c>
    </row>
    <row r="19" spans="1:4" ht="30" x14ac:dyDescent="0.25">
      <c r="A19" s="2" t="s">
        <v>16</v>
      </c>
      <c r="B19" s="2" t="s">
        <v>31</v>
      </c>
      <c r="C19" s="2" t="s">
        <v>32</v>
      </c>
      <c r="D19" s="6">
        <f>5100000+450438.4</f>
        <v>5550438.4000000004</v>
      </c>
    </row>
    <row r="20" spans="1:4" ht="30" x14ac:dyDescent="0.25">
      <c r="A20" s="2" t="s">
        <v>16</v>
      </c>
      <c r="B20" s="2" t="s">
        <v>114</v>
      </c>
      <c r="C20" s="2" t="s">
        <v>116</v>
      </c>
      <c r="D20" s="6">
        <v>68000000</v>
      </c>
    </row>
    <row r="21" spans="1:4" ht="45" x14ac:dyDescent="0.25">
      <c r="A21" s="2" t="s">
        <v>16</v>
      </c>
      <c r="B21" s="2" t="s">
        <v>34</v>
      </c>
      <c r="C21" s="2" t="s">
        <v>36</v>
      </c>
      <c r="D21" s="6">
        <v>111480000</v>
      </c>
    </row>
    <row r="22" spans="1:4" ht="45" x14ac:dyDescent="0.25">
      <c r="A22" s="26" t="s">
        <v>16</v>
      </c>
      <c r="B22" s="2" t="s">
        <v>34</v>
      </c>
      <c r="C22" s="2" t="s">
        <v>132</v>
      </c>
      <c r="D22" s="6">
        <v>200689167</v>
      </c>
    </row>
    <row r="23" spans="1:4" x14ac:dyDescent="0.25">
      <c r="A23" s="26" t="s">
        <v>16</v>
      </c>
      <c r="B23" s="26" t="s">
        <v>41</v>
      </c>
      <c r="C23" s="26" t="s">
        <v>42</v>
      </c>
      <c r="D23" s="20">
        <v>14817323</v>
      </c>
    </row>
    <row r="24" spans="1:4" x14ac:dyDescent="0.25">
      <c r="A24" s="2" t="s">
        <v>16</v>
      </c>
      <c r="B24" s="2" t="s">
        <v>43</v>
      </c>
      <c r="C24" s="2" t="s">
        <v>45</v>
      </c>
      <c r="D24" s="6">
        <v>500000</v>
      </c>
    </row>
    <row r="25" spans="1:4" ht="30" x14ac:dyDescent="0.25">
      <c r="A25" s="2" t="s">
        <v>16</v>
      </c>
      <c r="B25" s="2" t="s">
        <v>46</v>
      </c>
      <c r="C25" s="2" t="s">
        <v>48</v>
      </c>
      <c r="D25" s="6">
        <v>29712000</v>
      </c>
    </row>
    <row r="26" spans="1:4" ht="30" x14ac:dyDescent="0.25">
      <c r="A26" s="2" t="s">
        <v>16</v>
      </c>
      <c r="B26" s="2" t="s">
        <v>46</v>
      </c>
      <c r="C26" s="2" t="s">
        <v>49</v>
      </c>
      <c r="D26" s="6">
        <v>3900000</v>
      </c>
    </row>
    <row r="27" spans="1:4" ht="30" x14ac:dyDescent="0.25">
      <c r="A27" s="24" t="s">
        <v>16</v>
      </c>
      <c r="B27" s="24" t="s">
        <v>46</v>
      </c>
      <c r="C27" s="24" t="s">
        <v>50</v>
      </c>
      <c r="D27" s="25">
        <v>3600000</v>
      </c>
    </row>
    <row r="28" spans="1:4" ht="30" x14ac:dyDescent="0.25">
      <c r="A28" s="2" t="s">
        <v>16</v>
      </c>
      <c r="B28" s="2" t="s">
        <v>46</v>
      </c>
      <c r="C28" s="2" t="s">
        <v>51</v>
      </c>
      <c r="D28" s="6">
        <v>5000000</v>
      </c>
    </row>
    <row r="29" spans="1:4" x14ac:dyDescent="0.25">
      <c r="A29" s="2" t="s">
        <v>16</v>
      </c>
      <c r="B29" s="2" t="s">
        <v>52</v>
      </c>
      <c r="C29" s="2" t="s">
        <v>53</v>
      </c>
      <c r="D29" s="6">
        <v>728000</v>
      </c>
    </row>
    <row r="30" spans="1:4" ht="30" x14ac:dyDescent="0.25">
      <c r="A30" s="2" t="s">
        <v>16</v>
      </c>
      <c r="B30" s="2" t="s">
        <v>54</v>
      </c>
      <c r="C30" s="2" t="s">
        <v>56</v>
      </c>
      <c r="D30" s="6">
        <v>49000000</v>
      </c>
    </row>
    <row r="31" spans="1:4" ht="30" x14ac:dyDescent="0.25">
      <c r="A31" s="27" t="s">
        <v>16</v>
      </c>
      <c r="B31" s="27" t="s">
        <v>54</v>
      </c>
      <c r="C31" s="27" t="s">
        <v>57</v>
      </c>
      <c r="D31" s="28">
        <v>42412000</v>
      </c>
    </row>
    <row r="32" spans="1:4" ht="45" x14ac:dyDescent="0.25">
      <c r="A32" s="2" t="s">
        <v>16</v>
      </c>
      <c r="B32" s="2" t="s">
        <v>54</v>
      </c>
      <c r="C32" s="2" t="s">
        <v>58</v>
      </c>
      <c r="D32" s="6">
        <v>14000000</v>
      </c>
    </row>
    <row r="33" spans="1:5" ht="30" x14ac:dyDescent="0.25">
      <c r="A33" s="2" t="s">
        <v>16</v>
      </c>
      <c r="B33" s="2" t="s">
        <v>54</v>
      </c>
      <c r="C33" s="2" t="s">
        <v>60</v>
      </c>
      <c r="D33" s="6">
        <v>45345000</v>
      </c>
    </row>
    <row r="34" spans="1:5" ht="30" x14ac:dyDescent="0.25">
      <c r="A34" s="22" t="s">
        <v>16</v>
      </c>
      <c r="B34" s="22" t="s">
        <v>61</v>
      </c>
      <c r="C34" s="22" t="s">
        <v>62</v>
      </c>
      <c r="D34" s="23">
        <v>13900000</v>
      </c>
    </row>
    <row r="35" spans="1:5" ht="30" x14ac:dyDescent="0.25">
      <c r="A35" s="2" t="s">
        <v>16</v>
      </c>
      <c r="B35" s="2" t="s">
        <v>61</v>
      </c>
      <c r="C35" s="2" t="s">
        <v>63</v>
      </c>
      <c r="D35" s="6">
        <v>98100000</v>
      </c>
    </row>
    <row r="36" spans="1:5" x14ac:dyDescent="0.25">
      <c r="A36" s="26" t="s">
        <v>16</v>
      </c>
      <c r="B36" s="26" t="s">
        <v>61</v>
      </c>
      <c r="C36" s="26" t="s">
        <v>65</v>
      </c>
      <c r="D36" s="20">
        <v>4000000</v>
      </c>
    </row>
    <row r="37" spans="1:5" x14ac:dyDescent="0.25">
      <c r="A37" s="2" t="s">
        <v>16</v>
      </c>
      <c r="B37" s="2" t="s">
        <v>61</v>
      </c>
      <c r="C37" s="2" t="s">
        <v>66</v>
      </c>
      <c r="D37" s="6">
        <v>38614000</v>
      </c>
    </row>
    <row r="38" spans="1:5" x14ac:dyDescent="0.25">
      <c r="A38" s="2" t="s">
        <v>16</v>
      </c>
      <c r="B38" s="2" t="s">
        <v>61</v>
      </c>
      <c r="C38" s="2" t="s">
        <v>67</v>
      </c>
      <c r="D38" s="6">
        <v>10671300</v>
      </c>
    </row>
    <row r="39" spans="1:5" x14ac:dyDescent="0.25">
      <c r="A39" s="2" t="s">
        <v>16</v>
      </c>
      <c r="B39" s="2" t="s">
        <v>47</v>
      </c>
      <c r="C39" s="2" t="s">
        <v>68</v>
      </c>
      <c r="D39" s="6">
        <v>842212.06</v>
      </c>
    </row>
    <row r="40" spans="1:5" ht="30" x14ac:dyDescent="0.25">
      <c r="A40" s="2" t="s">
        <v>16</v>
      </c>
      <c r="B40" s="2" t="s">
        <v>44</v>
      </c>
      <c r="C40" s="2" t="s">
        <v>69</v>
      </c>
      <c r="D40" s="6">
        <v>15130000</v>
      </c>
    </row>
    <row r="41" spans="1:5" ht="30" x14ac:dyDescent="0.25">
      <c r="A41" s="2" t="s">
        <v>16</v>
      </c>
      <c r="B41" s="2" t="s">
        <v>44</v>
      </c>
      <c r="C41" s="2" t="s">
        <v>70</v>
      </c>
      <c r="D41" s="6">
        <v>3000000</v>
      </c>
    </row>
    <row r="42" spans="1:5" ht="30" x14ac:dyDescent="0.25">
      <c r="A42" s="2" t="s">
        <v>16</v>
      </c>
      <c r="B42" s="2" t="s">
        <v>44</v>
      </c>
      <c r="C42" s="2" t="s">
        <v>71</v>
      </c>
      <c r="D42" s="6">
        <v>650000</v>
      </c>
    </row>
    <row r="43" spans="1:5" ht="45" x14ac:dyDescent="0.25">
      <c r="A43" s="2" t="s">
        <v>16</v>
      </c>
      <c r="B43" s="2" t="s">
        <v>4</v>
      </c>
      <c r="C43" s="2" t="s">
        <v>72</v>
      </c>
      <c r="D43" s="6">
        <v>2500000</v>
      </c>
    </row>
    <row r="44" spans="1:5" ht="60" x14ac:dyDescent="0.25">
      <c r="A44" s="2" t="s">
        <v>16</v>
      </c>
      <c r="B44" s="2" t="s">
        <v>4</v>
      </c>
      <c r="C44" s="2" t="s">
        <v>73</v>
      </c>
      <c r="D44" s="6">
        <v>3200000</v>
      </c>
    </row>
    <row r="45" spans="1:5" x14ac:dyDescent="0.25">
      <c r="A45" s="24" t="s">
        <v>16</v>
      </c>
      <c r="B45" s="24" t="s">
        <v>9</v>
      </c>
      <c r="C45" s="24" t="s">
        <v>110</v>
      </c>
      <c r="D45" s="25">
        <f>1048250000+59300000+88246000</f>
        <v>1195796000</v>
      </c>
      <c r="E45" s="19"/>
    </row>
    <row r="46" spans="1:5" ht="30" x14ac:dyDescent="0.25">
      <c r="A46" s="2" t="s">
        <v>16</v>
      </c>
      <c r="B46" s="2" t="s">
        <v>9</v>
      </c>
      <c r="C46" s="2" t="s">
        <v>112</v>
      </c>
      <c r="D46" s="6">
        <v>0</v>
      </c>
    </row>
    <row r="47" spans="1:5" ht="30" x14ac:dyDescent="0.25">
      <c r="A47" s="22" t="s">
        <v>16</v>
      </c>
      <c r="B47" s="22" t="s">
        <v>11</v>
      </c>
      <c r="C47" s="22" t="s">
        <v>79</v>
      </c>
      <c r="D47" s="23">
        <v>253000000</v>
      </c>
    </row>
    <row r="48" spans="1:5" ht="45" x14ac:dyDescent="0.25">
      <c r="A48" s="26" t="s">
        <v>16</v>
      </c>
      <c r="B48" s="26" t="s">
        <v>11</v>
      </c>
      <c r="C48" s="26" t="s">
        <v>80</v>
      </c>
      <c r="D48" s="20">
        <v>45000000</v>
      </c>
    </row>
    <row r="49" spans="1:8" ht="30" x14ac:dyDescent="0.25">
      <c r="A49" s="2" t="s">
        <v>16</v>
      </c>
      <c r="B49" s="2" t="s">
        <v>11</v>
      </c>
      <c r="C49" s="2" t="s">
        <v>81</v>
      </c>
      <c r="D49" s="6">
        <v>118860000</v>
      </c>
    </row>
    <row r="50" spans="1:8" ht="30" x14ac:dyDescent="0.25">
      <c r="A50" s="2" t="s">
        <v>16</v>
      </c>
      <c r="B50" s="2" t="s">
        <v>82</v>
      </c>
      <c r="C50" s="2" t="s">
        <v>83</v>
      </c>
      <c r="D50" s="6">
        <v>75352000</v>
      </c>
    </row>
    <row r="51" spans="1:8" ht="30" x14ac:dyDescent="0.25">
      <c r="A51" s="2" t="s">
        <v>16</v>
      </c>
      <c r="B51" s="2" t="s">
        <v>84</v>
      </c>
      <c r="C51" s="2" t="s">
        <v>88</v>
      </c>
      <c r="D51" s="6">
        <f>8000000+1302249.27</f>
        <v>9302249.2699999996</v>
      </c>
    </row>
    <row r="52" spans="1:8" ht="45" x14ac:dyDescent="0.25">
      <c r="A52" s="2" t="s">
        <v>16</v>
      </c>
      <c r="B52" s="2" t="s">
        <v>108</v>
      </c>
      <c r="C52" s="2" t="s">
        <v>85</v>
      </c>
      <c r="D52" s="6">
        <v>7000000</v>
      </c>
    </row>
    <row r="53" spans="1:8" ht="30" x14ac:dyDescent="0.25">
      <c r="A53" s="2" t="s">
        <v>16</v>
      </c>
      <c r="B53" s="2" t="s">
        <v>35</v>
      </c>
      <c r="C53" s="2" t="s">
        <v>89</v>
      </c>
      <c r="D53" s="6">
        <f>985935044+124000</f>
        <v>986059044</v>
      </c>
    </row>
    <row r="54" spans="1:8" ht="30" x14ac:dyDescent="0.25">
      <c r="A54" s="2" t="s">
        <v>16</v>
      </c>
      <c r="B54" s="2" t="s">
        <v>90</v>
      </c>
      <c r="C54" s="2" t="s">
        <v>91</v>
      </c>
      <c r="D54" s="6">
        <v>3000000</v>
      </c>
    </row>
    <row r="55" spans="1:8" ht="30" x14ac:dyDescent="0.25">
      <c r="A55" s="24" t="s">
        <v>16</v>
      </c>
      <c r="B55" s="24" t="s">
        <v>90</v>
      </c>
      <c r="C55" s="24" t="s">
        <v>93</v>
      </c>
      <c r="D55" s="25">
        <v>36000000</v>
      </c>
    </row>
    <row r="56" spans="1:8" ht="45" x14ac:dyDescent="0.25">
      <c r="A56" s="26" t="s">
        <v>16</v>
      </c>
      <c r="B56" s="26" t="s">
        <v>90</v>
      </c>
      <c r="C56" s="26" t="s">
        <v>94</v>
      </c>
      <c r="D56" s="20">
        <v>8647600</v>
      </c>
    </row>
    <row r="57" spans="1:8" ht="30" x14ac:dyDescent="0.25">
      <c r="A57" s="29" t="s">
        <v>16</v>
      </c>
      <c r="B57" s="29" t="s">
        <v>90</v>
      </c>
      <c r="C57" s="29" t="s">
        <v>95</v>
      </c>
      <c r="D57" s="21">
        <v>300000</v>
      </c>
    </row>
    <row r="58" spans="1:8" ht="30" x14ac:dyDescent="0.25">
      <c r="A58" s="2" t="s">
        <v>16</v>
      </c>
      <c r="B58" s="2" t="s">
        <v>90</v>
      </c>
      <c r="C58" s="2" t="s">
        <v>96</v>
      </c>
      <c r="D58" s="6">
        <v>749679</v>
      </c>
    </row>
    <row r="59" spans="1:8" ht="30" x14ac:dyDescent="0.25">
      <c r="A59" s="2" t="s">
        <v>16</v>
      </c>
      <c r="B59" s="2" t="s">
        <v>90</v>
      </c>
      <c r="C59" s="2" t="s">
        <v>97</v>
      </c>
      <c r="D59" s="6">
        <v>23000005</v>
      </c>
    </row>
    <row r="60" spans="1:8" ht="60" x14ac:dyDescent="0.25">
      <c r="A60" s="2" t="s">
        <v>33</v>
      </c>
      <c r="B60" s="2" t="s">
        <v>84</v>
      </c>
      <c r="C60" s="2" t="s">
        <v>99</v>
      </c>
      <c r="D60" s="6">
        <v>100000000</v>
      </c>
    </row>
    <row r="61" spans="1:8" ht="120" x14ac:dyDescent="0.25">
      <c r="A61" s="2" t="s">
        <v>100</v>
      </c>
      <c r="B61" s="2" t="s">
        <v>84</v>
      </c>
      <c r="C61" s="2" t="s">
        <v>101</v>
      </c>
      <c r="D61" s="6">
        <v>100000000</v>
      </c>
    </row>
    <row r="62" spans="1:8" ht="120" x14ac:dyDescent="0.25">
      <c r="A62" s="2" t="s">
        <v>100</v>
      </c>
      <c r="B62" s="2" t="s">
        <v>84</v>
      </c>
      <c r="C62" s="2" t="s">
        <v>102</v>
      </c>
      <c r="D62" s="6">
        <v>210000000</v>
      </c>
    </row>
    <row r="63" spans="1:8" ht="30" x14ac:dyDescent="0.25">
      <c r="A63" s="2" t="s">
        <v>16</v>
      </c>
      <c r="B63" s="2" t="s">
        <v>24</v>
      </c>
      <c r="C63" s="2" t="s">
        <v>27</v>
      </c>
      <c r="D63" s="6">
        <v>24164127.77</v>
      </c>
      <c r="F63" s="30"/>
      <c r="H63" s="4"/>
    </row>
    <row r="64" spans="1:8" ht="30" x14ac:dyDescent="0.25">
      <c r="A64" s="2" t="s">
        <v>16</v>
      </c>
      <c r="B64" s="2" t="s">
        <v>24</v>
      </c>
      <c r="C64" s="2" t="s">
        <v>30</v>
      </c>
      <c r="D64" s="6">
        <v>3091752</v>
      </c>
      <c r="F64" s="30"/>
      <c r="H64" s="4"/>
    </row>
    <row r="65" spans="3:8" x14ac:dyDescent="0.25">
      <c r="D65" s="11"/>
      <c r="F65" s="30"/>
      <c r="H65" s="4"/>
    </row>
    <row r="66" spans="3:8" x14ac:dyDescent="0.25">
      <c r="D66" s="4">
        <f>SUBTOTAL(9,D4:D64)</f>
        <v>12065483836.76</v>
      </c>
      <c r="H66" s="4"/>
    </row>
    <row r="67" spans="3:8" x14ac:dyDescent="0.25">
      <c r="D67" s="8"/>
      <c r="H67" s="4"/>
    </row>
    <row r="68" spans="3:8" x14ac:dyDescent="0.25">
      <c r="C68" s="9"/>
      <c r="H68" s="4"/>
    </row>
    <row r="69" spans="3:8" x14ac:dyDescent="0.25">
      <c r="C69" s="9"/>
      <c r="H69" s="4"/>
    </row>
    <row r="71" spans="3:8" x14ac:dyDescent="0.25">
      <c r="C71" s="4"/>
    </row>
    <row r="72" spans="3:8" x14ac:dyDescent="0.25">
      <c r="C72" s="4"/>
    </row>
    <row r="73" spans="3:8" x14ac:dyDescent="0.25">
      <c r="C73" s="10"/>
    </row>
    <row r="76" spans="3:8" x14ac:dyDescent="0.25">
      <c r="C76" s="10"/>
    </row>
    <row r="77" spans="3:8" x14ac:dyDescent="0.25">
      <c r="E77" s="4"/>
    </row>
    <row r="78" spans="3:8" x14ac:dyDescent="0.25">
      <c r="E78" s="10"/>
    </row>
  </sheetData>
  <autoFilter ref="A3:F64" xr:uid="{00000000-0001-0000-0100-000000000000}"/>
  <sortState xmlns:xlrd2="http://schemas.microsoft.com/office/spreadsheetml/2017/richdata2" ref="A5:D62">
    <sortCondition ref="A5:A62"/>
    <sortCondition ref="B5:B62"/>
    <sortCondition ref="C5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view="pageLayout" zoomScale="80" zoomScaleNormal="80" zoomScalePageLayoutView="80" workbookViewId="0">
      <selection activeCell="C4" sqref="C4:C18"/>
    </sheetView>
  </sheetViews>
  <sheetFormatPr defaultColWidth="9.140625" defaultRowHeight="15" x14ac:dyDescent="0.2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16384" width="9.140625" style="1"/>
  </cols>
  <sheetData>
    <row r="1" spans="1:4" ht="48" customHeight="1" x14ac:dyDescent="0.25">
      <c r="A1" s="31" t="s">
        <v>117</v>
      </c>
      <c r="B1" s="31"/>
      <c r="C1" s="31"/>
      <c r="D1" s="31"/>
    </row>
    <row r="3" spans="1:4" ht="30" x14ac:dyDescent="0.25">
      <c r="A3" s="2" t="s">
        <v>0</v>
      </c>
      <c r="B3" s="2" t="s">
        <v>1</v>
      </c>
      <c r="C3" s="2" t="s">
        <v>111</v>
      </c>
      <c r="D3" s="5" t="s">
        <v>113</v>
      </c>
    </row>
    <row r="4" spans="1:4" ht="30" x14ac:dyDescent="0.25">
      <c r="A4" s="2" t="s">
        <v>16</v>
      </c>
      <c r="B4" s="2" t="s">
        <v>24</v>
      </c>
      <c r="C4" s="2" t="s">
        <v>28</v>
      </c>
      <c r="D4" s="5">
        <v>0</v>
      </c>
    </row>
    <row r="5" spans="1:4" ht="30" x14ac:dyDescent="0.25">
      <c r="A5" s="2" t="s">
        <v>16</v>
      </c>
      <c r="B5" s="2" t="s">
        <v>54</v>
      </c>
      <c r="C5" s="2" t="s">
        <v>55</v>
      </c>
      <c r="D5" s="5">
        <v>0</v>
      </c>
    </row>
    <row r="6" spans="1:4" ht="30" x14ac:dyDescent="0.25">
      <c r="A6" s="2" t="s">
        <v>16</v>
      </c>
      <c r="B6" s="2" t="s">
        <v>54</v>
      </c>
      <c r="C6" s="2" t="s">
        <v>59</v>
      </c>
      <c r="D6" s="5">
        <v>0</v>
      </c>
    </row>
    <row r="7" spans="1:4" ht="45" x14ac:dyDescent="0.25">
      <c r="A7" s="2" t="s">
        <v>16</v>
      </c>
      <c r="B7" s="2" t="s">
        <v>61</v>
      </c>
      <c r="C7" s="2" t="s">
        <v>64</v>
      </c>
      <c r="D7" s="5">
        <v>0</v>
      </c>
    </row>
    <row r="8" spans="1:4" ht="60" x14ac:dyDescent="0.25">
      <c r="A8" s="2" t="s">
        <v>16</v>
      </c>
      <c r="B8" s="2" t="s">
        <v>11</v>
      </c>
      <c r="C8" s="2" t="s">
        <v>75</v>
      </c>
      <c r="D8" s="5">
        <v>0</v>
      </c>
    </row>
    <row r="9" spans="1:4" ht="60" customHeight="1" x14ac:dyDescent="0.25">
      <c r="A9" s="2" t="s">
        <v>16</v>
      </c>
      <c r="B9" s="2" t="s">
        <v>11</v>
      </c>
      <c r="C9" s="2" t="s">
        <v>76</v>
      </c>
      <c r="D9" s="5">
        <v>0</v>
      </c>
    </row>
    <row r="10" spans="1:4" ht="30" customHeight="1" x14ac:dyDescent="0.25">
      <c r="A10" s="2" t="s">
        <v>16</v>
      </c>
      <c r="B10" s="2" t="s">
        <v>90</v>
      </c>
      <c r="C10" s="2" t="s">
        <v>92</v>
      </c>
      <c r="D10" s="5">
        <v>0</v>
      </c>
    </row>
    <row r="11" spans="1:4" ht="30" x14ac:dyDescent="0.25">
      <c r="A11" s="2" t="s">
        <v>16</v>
      </c>
      <c r="B11" s="2" t="s">
        <v>90</v>
      </c>
      <c r="C11" s="2" t="s">
        <v>98</v>
      </c>
      <c r="D11" s="5">
        <v>0</v>
      </c>
    </row>
    <row r="12" spans="1:4" x14ac:dyDescent="0.25">
      <c r="A12" s="2" t="s">
        <v>16</v>
      </c>
      <c r="B12" s="2" t="s">
        <v>4</v>
      </c>
      <c r="C12" s="2" t="s">
        <v>74</v>
      </c>
      <c r="D12" s="5">
        <v>0</v>
      </c>
    </row>
    <row r="13" spans="1:4" ht="49.5" customHeight="1" x14ac:dyDescent="0.25">
      <c r="A13" s="2" t="s">
        <v>16</v>
      </c>
      <c r="B13" s="2" t="s">
        <v>20</v>
      </c>
      <c r="C13" s="2" t="s">
        <v>21</v>
      </c>
      <c r="D13" s="5">
        <v>0</v>
      </c>
    </row>
    <row r="14" spans="1:4" x14ac:dyDescent="0.25">
      <c r="A14" s="2" t="s">
        <v>16</v>
      </c>
      <c r="B14" s="2" t="s">
        <v>37</v>
      </c>
      <c r="C14" s="2" t="s">
        <v>38</v>
      </c>
      <c r="D14" s="5">
        <v>0</v>
      </c>
    </row>
    <row r="15" spans="1:4" ht="30" x14ac:dyDescent="0.25">
      <c r="A15" s="2" t="s">
        <v>16</v>
      </c>
      <c r="B15" s="2" t="s">
        <v>11</v>
      </c>
      <c r="C15" s="2" t="s">
        <v>77</v>
      </c>
      <c r="D15" s="5">
        <v>0</v>
      </c>
    </row>
    <row r="16" spans="1:4" ht="45" x14ac:dyDescent="0.25">
      <c r="A16" s="2" t="s">
        <v>16</v>
      </c>
      <c r="B16" s="2" t="s">
        <v>11</v>
      </c>
      <c r="C16" s="2" t="s">
        <v>78</v>
      </c>
      <c r="D16" s="5">
        <v>0</v>
      </c>
    </row>
    <row r="17" spans="1:4" ht="43.5" customHeight="1" x14ac:dyDescent="0.25">
      <c r="A17" s="2" t="s">
        <v>16</v>
      </c>
      <c r="B17" s="2" t="s">
        <v>84</v>
      </c>
      <c r="C17" s="2" t="s">
        <v>86</v>
      </c>
      <c r="D17" s="5">
        <v>0</v>
      </c>
    </row>
    <row r="18" spans="1:4" x14ac:dyDescent="0.25">
      <c r="A18" s="2" t="s">
        <v>16</v>
      </c>
      <c r="B18" s="2" t="s">
        <v>84</v>
      </c>
      <c r="C18" s="2" t="s">
        <v>87</v>
      </c>
      <c r="D18" s="5">
        <v>0</v>
      </c>
    </row>
  </sheetData>
  <autoFilter ref="A3:D18" xr:uid="{00000000-0001-0000-0200-000000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="70" zoomScaleNormal="80" zoomScalePageLayoutView="70" workbookViewId="0">
      <selection activeCell="B4" sqref="B4:C7"/>
    </sheetView>
  </sheetViews>
  <sheetFormatPr defaultColWidth="9.140625" defaultRowHeight="15" x14ac:dyDescent="0.2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 x14ac:dyDescent="0.25">
      <c r="A1" s="31" t="s">
        <v>109</v>
      </c>
      <c r="B1" s="31"/>
      <c r="C1" s="31"/>
      <c r="D1" s="31"/>
    </row>
    <row r="3" spans="1:4" ht="30" x14ac:dyDescent="0.25">
      <c r="A3" s="7" t="s">
        <v>0</v>
      </c>
      <c r="B3" s="7" t="s">
        <v>1</v>
      </c>
      <c r="C3" s="7" t="s">
        <v>111</v>
      </c>
      <c r="D3" s="5" t="s">
        <v>103</v>
      </c>
    </row>
    <row r="4" spans="1:4" ht="30" x14ac:dyDescent="0.25">
      <c r="A4" s="3" t="s">
        <v>16</v>
      </c>
      <c r="B4" s="3" t="s">
        <v>11</v>
      </c>
      <c r="C4" s="3" t="s">
        <v>104</v>
      </c>
      <c r="D4" s="5">
        <v>0</v>
      </c>
    </row>
    <row r="5" spans="1:4" x14ac:dyDescent="0.25">
      <c r="A5" s="3" t="s">
        <v>16</v>
      </c>
      <c r="B5" s="3" t="s">
        <v>41</v>
      </c>
      <c r="C5" s="3" t="s">
        <v>105</v>
      </c>
      <c r="D5" s="5">
        <v>0</v>
      </c>
    </row>
    <row r="6" spans="1:4" ht="30" x14ac:dyDescent="0.25">
      <c r="A6" s="3" t="s">
        <v>16</v>
      </c>
      <c r="B6" s="3" t="s">
        <v>41</v>
      </c>
      <c r="C6" s="3" t="s">
        <v>106</v>
      </c>
      <c r="D6" s="5">
        <v>0</v>
      </c>
    </row>
    <row r="7" spans="1:4" x14ac:dyDescent="0.25">
      <c r="A7" s="3" t="s">
        <v>16</v>
      </c>
      <c r="B7" s="3" t="s">
        <v>41</v>
      </c>
      <c r="C7" s="3" t="s">
        <v>107</v>
      </c>
      <c r="D7" s="5">
        <v>0</v>
      </c>
    </row>
  </sheetData>
  <autoFilter ref="A3:D7" xr:uid="{00000000-0009-0000-0000-000003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Controle limite 30%</vt:lpstr>
      <vt:lpstr>Tabela 1 - Projetos com valor</vt:lpstr>
      <vt:lpstr>Tabela 2 - Projetos postergados</vt:lpstr>
      <vt:lpstr>Tabela 3 Projetos não incluí 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Dias Gomes</dc:creator>
  <cp:lastModifiedBy>Karen Rodrigues</cp:lastModifiedBy>
  <cp:lastPrinted>2022-04-27T20:33:24Z</cp:lastPrinted>
  <dcterms:created xsi:type="dcterms:W3CDTF">2021-08-18T17:12:46Z</dcterms:created>
  <dcterms:modified xsi:type="dcterms:W3CDTF">2024-05-07T13:10:14Z</dcterms:modified>
</cp:coreProperties>
</file>